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520" windowWidth="29160" windowHeight="16980" tabRatio="419" activeTab="0"/>
  </bookViews>
  <sheets>
    <sheet name="Carbon account lite metric" sheetId="1" r:id="rId1"/>
    <sheet name="Balanced Lifestyle" sheetId="2" r:id="rId2"/>
    <sheet name="Conversion Sheet" sheetId="3" r:id="rId3"/>
  </sheets>
  <definedNames/>
  <calcPr fullCalcOnLoad="1"/>
</workbook>
</file>

<file path=xl/comments1.xml><?xml version="1.0" encoding="utf-8"?>
<comments xmlns="http://schemas.openxmlformats.org/spreadsheetml/2006/main">
  <authors>
    <author/>
  </authors>
  <commentList>
    <comment ref="A3" authorId="0">
      <text>
        <r>
          <rPr>
            <sz val="10"/>
            <rFont val="Arial"/>
            <family val="2"/>
          </rPr>
          <t xml:space="preserve">This is where you “earn” Carbons. In fact nobody earns Carbons apart from plants they grow. But there are three basic levels of Carbons spending, going monthly per person
+ ¢1,000, which is the average spending per person across the West
+ ¢300, which is the average for the world
+ ¢100, which is how much we can spend without causing catastrophic climate change
and to keep things simple, we call the “allowable spending” we set ourselves “income”. Begin with the Western average as your income, and give yourself 6 months to balance your books, ie spend no more than you earn. Then change to the world average, and give yourself 18 months to balance. Lastly change to the “safe” level, and give yourself 36 months to achieve that. </t>
        </r>
      </text>
    </comment>
    <comment ref="B3" authorId="0">
      <text>
        <r>
          <rPr>
            <sz val="10"/>
            <rFont val="Arial"/>
            <family val="2"/>
          </rPr>
          <t xml:space="preserve">This column has the Carbons cost per unit of that item. 
The figures are averages for the Western world, and in fact vary quite a lot. In some places some will be higher, others lower, but in general it balances out so that your total Carbons spending is equal to your actual kilograms of carbon dioxide-equivalent emissions, +/-10%. </t>
        </r>
      </text>
    </comment>
    <comment ref="A4" authorId="0">
      <text>
        <r>
          <rPr>
            <sz val="10"/>
            <rFont val="Arial"/>
            <family val="2"/>
          </rPr>
          <t xml:space="preserve">Count everyone who lived in your household in this month. If someone goes away or arrives for a trip, count them in proportion; eg your 3-person household has one person travel for 15 days, so it's actually a 2.5 person household this month.
In general you find that the more people per household, the lower Carbon spending per person, since the loungeroom light provides the same illumination for one or five people, less food gets wasted, and so on. </t>
        </r>
      </text>
    </comment>
    <comment ref="A5" authorId="0">
      <text>
        <r>
          <rPr>
            <sz val="10"/>
            <rFont val="Arial"/>
            <family val="2"/>
          </rPr>
          <t xml:space="preserve">Here put ¢1,000, ¢300 or ¢100 as described in the “Income” note; or of course you can set your own goal, beginning at say ¢800 and reducing at  ¢10 per month. </t>
        </r>
      </text>
    </comment>
    <comment ref="A6" authorId="0">
      <text>
        <r>
          <rPr>
            <sz val="10"/>
            <rFont val="Arial"/>
            <family val="2"/>
          </rPr>
          <t>This credit is for trees which you personally plant and then for the next five years care for. 
In fact trees which last a century or more will absorb lots more carbon than this; but we assume that five years is about the longest people can be sure that any particular tree will last, since people move house, trees get diseases and die, local councils unhelpfully cut them down, and so on. 
You don't get more credit if they last longer, but you also don't lose credit if they happen to die... that doesn't mean you should plant a tree each month, tear it up and then plant another and claim the credit for it, though!</t>
        </r>
      </text>
    </comment>
    <comment ref="A7" authorId="0">
      <text>
        <r>
          <rPr>
            <sz val="10"/>
            <rFont val="Arial"/>
            <family val="2"/>
          </rPr>
          <t xml:space="preserve">This credit is for trees which you pay someone else to plant, or which you plant in some public place but then don't care for, for example by a railway line. If you or your organisation are paid to plant them, you gain no credit.
Only tree-planting works as carbon absorption, other “carbon offsets” involve helping others </t>
        </r>
        <r>
          <rPr>
            <i/>
            <sz val="10"/>
            <rFont val="Arial"/>
            <family val="2"/>
          </rPr>
          <t>reduce their emissions</t>
        </r>
        <r>
          <rPr>
            <sz val="10"/>
            <rFont val="Arial"/>
            <family val="2"/>
          </rPr>
          <t xml:space="preserve">, and don't </t>
        </r>
        <r>
          <rPr>
            <i/>
            <sz val="10"/>
            <rFont val="Arial"/>
            <family val="2"/>
          </rPr>
          <t>absorb</t>
        </r>
        <r>
          <rPr>
            <sz val="10"/>
            <rFont val="Arial"/>
            <family val="2"/>
          </rPr>
          <t xml:space="preserve"> emissions; that you help your brother balance his budget does not give </t>
        </r>
        <r>
          <rPr>
            <i/>
            <sz val="10"/>
            <rFont val="Arial"/>
            <family val="2"/>
          </rPr>
          <t>you</t>
        </r>
        <r>
          <rPr>
            <sz val="10"/>
            <rFont val="Arial"/>
            <family val="2"/>
          </rPr>
          <t xml:space="preserve"> more money!</t>
        </r>
      </text>
    </comment>
    <comment ref="A8" authorId="0">
      <text>
        <r>
          <rPr>
            <sz val="10"/>
            <rFont val="Arial"/>
            <family val="2"/>
          </rPr>
          <t>This credit is for food you grow yourself, whether you eat it, give it away or sell it.</t>
        </r>
      </text>
    </comment>
    <comment ref="A10" authorId="0">
      <text>
        <r>
          <rPr>
            <sz val="10"/>
            <rFont val="Arial"/>
            <family val="2"/>
          </rPr>
          <t xml:space="preserve">This is where you “spend” Carbons, ie cause emissions. In each entry just put in how much you use, how many kilometres you went, how many kilograms you consumed and so on. 
Only count what you use and pay for personally. Do not count what people give you for free, or what you do at work – though if your work involves a lot of travel or causes a lot of emissions, give yourself five years to change the way your job is done, or find a new job. </t>
        </r>
      </text>
    </comment>
    <comment ref="A12" authorId="0">
      <text>
        <r>
          <rPr>
            <sz val="10"/>
            <rFont val="Arial"/>
            <family val="2"/>
          </rPr>
          <t>This is free in Carbons. But we note it because for our health we want to walk about 150km or bike about 300km per month, and we want to remind ourselves to swap machines and burning things for simple human movement.</t>
        </r>
      </text>
    </comment>
    <comment ref="A13" authorId="0">
      <text>
        <r>
          <rPr>
            <sz val="10"/>
            <rFont val="Arial"/>
            <family val="2"/>
          </rPr>
          <t>This assumes that the either it's a diesel-powered train, or electric with the power coming from coal – most common across the world. 
If the electricity came from renewable sources, then you get a 75% discount, that is if you went 1,240km it only counts as 1,234 x 0.25 = 310km</t>
        </r>
      </text>
    </comment>
    <comment ref="A14" authorId="0">
      <text>
        <r>
          <rPr>
            <sz val="10"/>
            <rFont val="Arial"/>
            <family val="2"/>
          </rPr>
          <t>Whether the bus is powered by diesel, natural gas or whatever makes very little difference at this stage. If it's electric, count is as “train or tram” instead.</t>
        </r>
      </text>
    </comment>
    <comment ref="A15" authorId="0">
      <text>
        <r>
          <rPr>
            <sz val="10"/>
            <rFont val="Arial"/>
            <family val="2"/>
          </rPr>
          <t>This is for travelling in cars which you don't own, but which you pay for. So if you hitchike or get a lift it costs you no Carbons, and if you pick up a hitchiker or give a lift it earns you nothing. 
There exist now many car-share companies, if you only need a car a few hours a week or month they're better for you than owning a car.</t>
        </r>
      </text>
    </comment>
    <comment ref="A16" authorId="0">
      <text>
        <r>
          <rPr>
            <sz val="10"/>
            <rFont val="Arial"/>
            <family val="2"/>
          </rPr>
          <t xml:space="preserve">This is about the most expensive form of travel in Carbons, since you go a great distance in a short time, and carbon dioxide emitted at high altitude has a stronger global warming effect than at ground level. </t>
        </r>
      </text>
    </comment>
    <comment ref="A17" authorId="0">
      <text>
        <r>
          <rPr>
            <sz val="10"/>
            <rFont val="Arial"/>
            <family val="2"/>
          </rPr>
          <t xml:space="preserve">The type of fuel used does not make much difference, so all are given the same cost in Carbons.
LPG burns more efficiently than diesel, for example, but natural gas production has leaks of 5-10% during production, and natural gas is more than twenty times as strong a greenhouse gas as carbon dioxide. Biofuels are produced by clearing forests and using fossil fuel inputs – fertiliser made from natural gas, natural gas to heat the fermenting boiler, etc. Things don't </t>
        </r>
        <r>
          <rPr>
            <i/>
            <sz val="10"/>
            <rFont val="Arial"/>
            <family val="2"/>
          </rPr>
          <t>have</t>
        </r>
        <r>
          <rPr>
            <sz val="10"/>
            <rFont val="Arial"/>
            <family val="2"/>
          </rPr>
          <t xml:space="preserve"> to be that way, but the Carbons cost is based on the way the world is, not the way it </t>
        </r>
        <r>
          <rPr>
            <i/>
            <sz val="10"/>
            <rFont val="Arial"/>
            <family val="2"/>
          </rPr>
          <t>might</t>
        </r>
        <r>
          <rPr>
            <sz val="10"/>
            <rFont val="Arial"/>
            <family val="2"/>
          </rPr>
          <t xml:space="preserve"> be in the future.</t>
        </r>
      </text>
    </comment>
    <comment ref="A20" authorId="0">
      <text>
        <r>
          <rPr>
            <sz val="10"/>
            <rFont val="Arial"/>
            <family val="2"/>
          </rPr>
          <t xml:space="preserve">If you can't get renewable energy, and even if you can, you should conserve energy.
Use cool drinks and fans not airconditioning, jumpers and hot drinks not heating, hang washing out to dry, change to CFLs and pull plugs out on appliances not in use; this should cut your household power &amp; gas use by half or more from the Western average (10kWh and 100MJ daily per person). </t>
        </r>
      </text>
    </comment>
    <comment ref="A21" authorId="0">
      <text>
        <r>
          <rPr>
            <sz val="10"/>
            <rFont val="Arial"/>
            <family val="2"/>
          </rPr>
          <t xml:space="preserve">In all these generation methods, most of the Carbons cost comes in building them, for example cement. This building cost is then spread out over time, like a mortgage on a house. </t>
        </r>
      </text>
    </comment>
    <comment ref="A22" authorId="0">
      <text>
        <r>
          <rPr>
            <sz val="10"/>
            <rFont val="Arial"/>
            <family val="2"/>
          </rPr>
          <t>This has a higher Carbons cost than the other renewables since it uses a lot of cement, and when they flood a valley for a hydroelectric scheme lots of trees end up rotting under water.</t>
        </r>
      </text>
    </comment>
    <comment ref="A23" authorId="0">
      <text>
        <r>
          <rPr>
            <sz val="10"/>
            <rFont val="Arial"/>
            <family val="2"/>
          </rPr>
          <t>Nuclear is sometimes called “zero carbon”, but like renewables there's a Carbons cost for building it, and on top of that mining, refining and enriching the uranium for it is a very energy-intensive process; most of that energy comes from fossil fuels.</t>
        </r>
      </text>
    </comment>
    <comment ref="A24" authorId="0">
      <text>
        <r>
          <rPr>
            <sz val="10"/>
            <rFont val="Arial"/>
            <family val="2"/>
          </rPr>
          <t>The highest Carbons-cost form of electricity generation.</t>
        </r>
      </text>
    </comment>
    <comment ref="A25" authorId="0">
      <text>
        <r>
          <rPr>
            <sz val="10"/>
            <rFont val="Arial"/>
            <family val="2"/>
          </rPr>
          <t>If renewably-generated electricity is not available to you, this is the lowest Carbons-cost way to cook and heat.</t>
        </r>
      </text>
    </comment>
    <comment ref="A26" authorId="0">
      <text>
        <r>
          <rPr>
            <sz val="10"/>
            <rFont val="Arial"/>
            <family val="2"/>
          </rPr>
          <t>“Coppiced” wood is wood got from a plantation where just some of the trees are taken, not more taken each than can regrow in that year. Deadfall in forests also counts as “coppiced”, but there are other considerations for that, like habitats for animals, check with local regulations and park rangers.</t>
        </r>
      </text>
    </comment>
    <comment ref="A27" authorId="0">
      <text>
        <r>
          <rPr>
            <sz val="10"/>
            <rFont val="Arial"/>
            <family val="2"/>
          </rPr>
          <t xml:space="preserve">If you don't know where your wood came from, it was probably clear-felled – they cut down an area of forest and then burned the stumps. </t>
        </r>
      </text>
    </comment>
    <comment ref="A31" authorId="0">
      <text>
        <r>
          <rPr>
            <sz val="10"/>
            <rFont val="Arial"/>
            <family val="2"/>
          </rPr>
          <t>If you grow the food yourself, it counts in the “income” section above. 
If the food is what you call “organic” or “free-range” or whatever, then you get a 25% dicount, eg 12kg of organic apples count as 9kg.
If the food is “local”, that is grown within 100km of your home, you also get a 25% discount on it.</t>
        </r>
      </text>
    </comment>
    <comment ref="A32" authorId="0">
      <text>
        <r>
          <rPr>
            <sz val="10"/>
            <rFont val="Arial"/>
            <family val="2"/>
          </rPr>
          <t>If your neighbour, family or friend grows food and gives it to you, it neither costs nor earns you any Carbons.</t>
        </r>
      </text>
    </comment>
    <comment ref="A33" authorId="0">
      <text>
        <r>
          <rPr>
            <sz val="10"/>
            <color indexed="8"/>
            <rFont val="Arial"/>
            <family val="2"/>
          </rPr>
          <t>Fresh &amp; dried vegetables, fruits, legumes &amp; grain</t>
        </r>
      </text>
    </comment>
    <comment ref="A34" authorId="0">
      <text>
        <r>
          <rPr>
            <sz val="10"/>
            <color indexed="8"/>
            <rFont val="Arial"/>
            <family val="2"/>
          </rPr>
          <t>Bake goods, pasta, milk &amp; juice, spices &amp; herbs, vegetable oils</t>
        </r>
      </text>
    </comment>
    <comment ref="A35" authorId="0">
      <text>
        <r>
          <rPr>
            <sz val="10"/>
            <color indexed="8"/>
            <rFont val="Arial"/>
            <family val="2"/>
          </rPr>
          <t>Food in tins, jars and packets, dairy, soap, beer, any meals out count for 0.5kg each</t>
        </r>
      </text>
    </comment>
    <comment ref="A36" authorId="0">
      <text>
        <r>
          <rPr>
            <sz val="10"/>
            <color indexed="8"/>
            <rFont val="Arial"/>
            <family val="2"/>
          </rPr>
          <t>Coffee, tea &amp; soup/stock powders, detergents, wine &amp; spirits, fish &amp; meat.
0-2.5kg of meat/fish a month is an amount consistent with good health, good environmental care, and a pleasant life for animals until they're killed.</t>
        </r>
      </text>
    </comment>
    <comment ref="A37" authorId="0">
      <text>
        <r>
          <rPr>
            <sz val="10"/>
            <rFont val="Arial"/>
            <family val="2"/>
          </rPr>
          <t>Most of the emissions here come from waste treatment, but in some areas there's a lot of water purification or desalination, which are also energy-intensive.
Aim at using not more than your bodyweight in water each day. If your country has lots of water, then you still need to save it so they can use hydroelectric power, and use it for agriculture and industry.
To save water, 
- “if it's yellow let it mellow, if it's brown flush it down”
- install a water-saving showerhead and have four minute showers
- only do the laundry when the machine is full
- wash dishes by hand in a full sink of hot water, let the air rinse and dry them 
- capture water from the shower and laundry and use it to water the garden
- wash teeth, hands etc without the tap running the whole time
- clean the house and driveway with a broom not a hose, wash the car with a bucket of soapy water</t>
        </r>
      </text>
    </comment>
    <comment ref="A38" authorId="0">
      <text>
        <r>
          <rPr>
            <sz val="10"/>
            <rFont val="Arial"/>
            <family val="2"/>
          </rPr>
          <t>What you collect from the sky you can use for free.</t>
        </r>
      </text>
    </comment>
    <comment ref="A40" authorId="0">
      <text>
        <r>
          <rPr>
            <sz val="10"/>
            <rFont val="Arial"/>
            <family val="2"/>
          </rPr>
          <t>This applies only to new goods, secondhand or gifts (including advertising) cost zero Carbons</t>
        </r>
      </text>
    </comment>
    <comment ref="A41" authorId="0">
      <text>
        <r>
          <rPr>
            <sz val="10"/>
            <rFont val="Arial"/>
            <family val="2"/>
          </rPr>
          <t>A typical hardcover weighs 0.6kg, a paperback 0.3kg, and a magazine 0.2kg</t>
        </r>
      </text>
    </comment>
    <comment ref="A42" authorId="0">
      <text>
        <r>
          <rPr>
            <sz val="10"/>
            <rFont val="Arial"/>
            <family val="2"/>
          </rPr>
          <t>Shirt, slacks, bedsheet or tablecloth, and so on. 
Applies to things ready to wear or use. Light cloth costs ¢10 per metre (or ¢1 per ream of yarn), so that clothing you make yourself has effectively a 75% discount.</t>
        </r>
      </text>
    </comment>
    <comment ref="A43" authorId="0">
      <text>
        <r>
          <rPr>
            <sz val="10"/>
            <rFont val="Arial"/>
            <family val="2"/>
          </rPr>
          <t>Such as pots, pans, and CD/DVDs (usually 0.1kg each with case)</t>
        </r>
      </text>
    </comment>
    <comment ref="A44" authorId="0">
      <text>
        <r>
          <rPr>
            <sz val="10"/>
            <rFont val="Arial"/>
            <family val="2"/>
          </rPr>
          <t>Such as blenders, electric shavers – anything which is basically just an electric motor; if in doubt, just call it 1kg.</t>
        </r>
      </text>
    </comment>
    <comment ref="A45" authorId="0">
      <text>
        <r>
          <rPr>
            <sz val="10"/>
            <rFont val="Arial"/>
            <family val="2"/>
          </rPr>
          <t xml:space="preserve">Computers, electronic scales, DVD players, etc; if in doubt, just call it 1kg for things like DVD players, 2kg for computers, and 10kg for TVs, stereo systems, etc. </t>
        </r>
      </text>
    </comment>
    <comment ref="A46" authorId="0">
      <text>
        <r>
          <rPr>
            <sz val="10"/>
            <rFont val="Arial"/>
            <family val="2"/>
          </rPr>
          <t>Such as jumper, coat, quilt.
See note for light clothing; raw heavy cloth costs ¢20/m.</t>
        </r>
      </text>
    </comment>
    <comment ref="A47" authorId="0">
      <text>
        <r>
          <rPr>
            <sz val="10"/>
            <rFont val="Arial"/>
            <family val="2"/>
          </rPr>
          <t>That is, refrigerator, freezer, washing machine, airconditioner, etc</t>
        </r>
      </text>
    </comment>
    <comment ref="A48" authorId="0">
      <text>
        <r>
          <rPr>
            <sz val="10"/>
            <rFont val="Arial"/>
            <family val="2"/>
          </rPr>
          <t>This is any vehicle, whether car, SUV, bicycle, boat or whatever. A typical bicycle is 12kg, car is 1,200kg.</t>
        </r>
      </text>
    </comment>
    <comment ref="A49" authorId="0">
      <text>
        <r>
          <rPr>
            <sz val="10"/>
            <rFont val="Arial"/>
            <family val="2"/>
          </rPr>
          <t>This and the next two apply to new buildings and renovations only, just put in the interior floor area.</t>
        </r>
      </text>
    </comment>
    <comment ref="A53" authorId="0">
      <text>
        <r>
          <rPr>
            <sz val="10"/>
            <rFont val="Arial"/>
            <family val="2"/>
          </rPr>
          <t xml:space="preserve">Everything you throw “away” - though in fact there is no “away” to throw things to, they always go somewhere. 
Reduce, reuse, recycle:- </t>
        </r>
        <r>
          <rPr>
            <i/>
            <sz val="10"/>
            <rFont val="Arial"/>
            <family val="2"/>
          </rPr>
          <t>reduce</t>
        </r>
        <r>
          <rPr>
            <sz val="10"/>
            <rFont val="Arial"/>
            <family val="2"/>
          </rPr>
          <t xml:space="preserve"> how much stuff you buy and you'll reduce your waste, </t>
        </r>
        <r>
          <rPr>
            <i/>
            <sz val="10"/>
            <rFont val="Arial"/>
            <family val="2"/>
          </rPr>
          <t>reuse</t>
        </r>
        <r>
          <rPr>
            <sz val="10"/>
            <rFont val="Arial"/>
            <family val="2"/>
          </rPr>
          <t xml:space="preserve"> items, and </t>
        </r>
        <r>
          <rPr>
            <i/>
            <sz val="10"/>
            <rFont val="Arial"/>
            <family val="2"/>
          </rPr>
          <t>recycle</t>
        </r>
        <r>
          <rPr>
            <sz val="10"/>
            <rFont val="Arial"/>
            <family val="2"/>
          </rPr>
          <t xml:space="preserve"> their materials. </t>
        </r>
      </text>
    </comment>
    <comment ref="A54" authorId="0">
      <text>
        <r>
          <rPr>
            <sz val="10"/>
            <rFont val="Arial"/>
            <family val="2"/>
          </rPr>
          <t>This is just for “kitchen waste”; don't count any paper, cardboard, sticks, leaves, grass clippings and so on which go to compost.</t>
        </r>
      </text>
    </comment>
    <comment ref="A55" authorId="0">
      <text>
        <r>
          <rPr>
            <sz val="10"/>
            <rFont val="Arial"/>
            <family val="2"/>
          </rPr>
          <t>Whatever is going to landfill, about 1kg a day per person in the West.
You can cut this down by having compost for all food waste, and by avoiding excessive packaging, and choosing products and packaging which are recyclable, for example paper bags for fruit and vegetables instead of plastic bags.</t>
        </r>
      </text>
    </comment>
    <comment ref="A56" authorId="0">
      <text>
        <r>
          <rPr>
            <sz val="10"/>
            <rFont val="Arial"/>
            <family val="2"/>
          </rPr>
          <t xml:space="preserve">This still has a Carbons cost. While recycling saves some energy (not much with paper, lots with aluminium, other materials in between) and thus Carbons, the biggest savings are in resources – the trees we didn't have to cut down, the land we didn't have to dig up to mine. </t>
        </r>
      </text>
    </comment>
    <comment ref="A58" authorId="0">
      <text>
        <r>
          <rPr>
            <sz val="10"/>
            <rFont val="Arial"/>
            <family val="2"/>
          </rPr>
          <t xml:space="preserve">This is what the Spending and Income add up to. You want a balance of  ¢0 or positive. That is, your Carbons spending should not be more than your Carbons income – just like money. </t>
        </r>
      </text>
    </comment>
  </commentList>
</comments>
</file>

<file path=xl/comments2.xml><?xml version="1.0" encoding="utf-8"?>
<comments xmlns="http://schemas.openxmlformats.org/spreadsheetml/2006/main">
  <authors>
    <author/>
  </authors>
  <commentList>
    <comment ref="A3" authorId="0">
      <text>
        <r>
          <rPr>
            <sz val="10"/>
            <rFont val="Arial"/>
            <family val="2"/>
          </rPr>
          <t xml:space="preserve">This is where you “earn” Carbons. In fact nobody earns Carbons apart from plants they grow. But there are three basic levels of Carbons spending, going monthly per person
+ ¢1,000, which is the average spending per person across the West
+ ¢300, which is the average for the world
+ ¢100, which is how much we can spend without causing catastrophic climate change
and to keep things simple, we call the “allowable spending” we set ourselves “income”. Begin with the Western average as your income, and give yourself 6 months to balance your books, ie spend no more than you earn. Then change to the world average, and give yourself 18 months to balance. Lastly change to the “safe” level, and give yourself 36 months to achieve that. </t>
        </r>
      </text>
    </comment>
    <comment ref="B3" authorId="0">
      <text>
        <r>
          <rPr>
            <sz val="10"/>
            <rFont val="Arial"/>
            <family val="2"/>
          </rPr>
          <t xml:space="preserve">This column has the Carbons cost per unit of that item. 
The figures are averages for the Western world, and in fact vary quite a lot. In some places some will be higher, others lower, but in general it balances out so that your total Carbons spending is equal to your actual kilograms of carbon dioxide-equivalent emissions, +/-10%. </t>
        </r>
      </text>
    </comment>
    <comment ref="A4" authorId="0">
      <text>
        <r>
          <rPr>
            <sz val="10"/>
            <rFont val="Arial"/>
            <family val="2"/>
          </rPr>
          <t xml:space="preserve">Count everyone who lived in your household in this month. If someone goes away or arrives for a trip, count them in proportion; eg your 3-person household has one person travel for 15 days, so it's actually a 2.5 person household this month.
In general you find that the more people per household, the lower Carbon spending per person, since the loungeroom light provides the same illumination for one or five people, less food gets wasted, and so on. </t>
        </r>
      </text>
    </comment>
    <comment ref="A5" authorId="0">
      <text>
        <r>
          <rPr>
            <sz val="10"/>
            <rFont val="Arial"/>
            <family val="2"/>
          </rPr>
          <t xml:space="preserve">Here put ¢1,000, ¢300 or ¢100 as described in the “Income” note; or of course you can set your own goal, beginning at say ¢800 and reducing at  ¢10 per month. </t>
        </r>
      </text>
    </comment>
    <comment ref="A6" authorId="0">
      <text>
        <r>
          <rPr>
            <sz val="10"/>
            <rFont val="Arial"/>
            <family val="2"/>
          </rPr>
          <t>This credit is for trees which you personally plant and then for the next five years care for. 
In fact trees which last a century or more will absorb lots more carbon than this; but we assume that five years is about the longest people can be sure that any particular tree will last, since people move house, trees get diseases and die, local councils unhelpfully cut them down, and so on. 
You don't get more credit if they last longer, but you also don't lose credit if they happen to die... that doesn't mean you should plant a tree each month, tear it up and then plant another and claim the credit for it, though!</t>
        </r>
      </text>
    </comment>
    <comment ref="A7" authorId="0">
      <text>
        <r>
          <rPr>
            <sz val="10"/>
            <rFont val="Arial"/>
            <family val="2"/>
          </rPr>
          <t xml:space="preserve">This credit is for trees which you pay someone else to plant, or which you plant in some public place but then don't care for, for example by a railway line. If you or your organisation are paid to plant them, you gain no credit.
Only tree-planting works as carbon absorption, other “carbon offsets” involve helping others </t>
        </r>
        <r>
          <rPr>
            <i/>
            <sz val="10"/>
            <rFont val="Arial"/>
            <family val="2"/>
          </rPr>
          <t>reduce their emissions</t>
        </r>
        <r>
          <rPr>
            <sz val="10"/>
            <rFont val="Arial"/>
            <family val="2"/>
          </rPr>
          <t xml:space="preserve">, and don't </t>
        </r>
        <r>
          <rPr>
            <i/>
            <sz val="10"/>
            <rFont val="Arial"/>
            <family val="2"/>
          </rPr>
          <t>absorb</t>
        </r>
        <r>
          <rPr>
            <sz val="10"/>
            <rFont val="Arial"/>
            <family val="2"/>
          </rPr>
          <t xml:space="preserve"> emissions; that you help your brother balance his budget does not give </t>
        </r>
        <r>
          <rPr>
            <i/>
            <sz val="10"/>
            <rFont val="Arial"/>
            <family val="2"/>
          </rPr>
          <t>you</t>
        </r>
        <r>
          <rPr>
            <sz val="10"/>
            <rFont val="Arial"/>
            <family val="2"/>
          </rPr>
          <t xml:space="preserve"> more money!</t>
        </r>
      </text>
    </comment>
    <comment ref="A8" authorId="0">
      <text>
        <r>
          <rPr>
            <sz val="10"/>
            <rFont val="Arial"/>
            <family val="2"/>
          </rPr>
          <t>This credit is for food you grow yourself, whether you eat it, give it away or sell it.</t>
        </r>
      </text>
    </comment>
    <comment ref="A10" authorId="0">
      <text>
        <r>
          <rPr>
            <sz val="10"/>
            <rFont val="Arial"/>
            <family val="2"/>
          </rPr>
          <t xml:space="preserve">This is where you “spend” Carbons, ie cause emissions. In each entry just put in how much you use, how many kilometres you went, how many kilograms you consumed and so on. 
Only count what you use and pay for personally. Do not count what people give you for free, or what you do at work – though if your work involves a lot of travel or causes a lot of emissions, give yourself five years to change the way your job is done, or find a new job. </t>
        </r>
      </text>
    </comment>
    <comment ref="A12" authorId="0">
      <text>
        <r>
          <rPr>
            <sz val="10"/>
            <rFont val="Arial"/>
            <family val="2"/>
          </rPr>
          <t>This is free in Carbons. But we note it because for our health we want to walk about 150km or bike about 300km per month, and we want to remind ourselves to swap machines and burning things for simple human movement.</t>
        </r>
      </text>
    </comment>
    <comment ref="A13" authorId="0">
      <text>
        <r>
          <rPr>
            <sz val="10"/>
            <rFont val="Arial"/>
            <family val="2"/>
          </rPr>
          <t>This assumes that the either it's a diesel-powered train, or electric with the power coming from coal – most common across the world. 
If the electricity came from renewable sources, then you get a 75% discount, that is if you went 1,240km it only counts as 1,234 x 0.25 = 310km</t>
        </r>
      </text>
    </comment>
    <comment ref="A14" authorId="0">
      <text>
        <r>
          <rPr>
            <sz val="10"/>
            <rFont val="Arial"/>
            <family val="2"/>
          </rPr>
          <t>Whether the bus is powered by diesel, natural gas or whatever makes very little difference at this stage. If it's electric, count is as “train or tram” instead.</t>
        </r>
      </text>
    </comment>
    <comment ref="A15" authorId="0">
      <text>
        <r>
          <rPr>
            <sz val="10"/>
            <rFont val="Arial"/>
            <family val="2"/>
          </rPr>
          <t>This is for travelling in cars which you don't own, but which you pay for. So if you hitchike or get a lift it costs you no Carbons, and if you pick up a hitchiker or give a lift it earns you nothing. 
There exist now many car-share companies, if you only need a car a few hours a week or month they're better for you than owning a car.</t>
        </r>
      </text>
    </comment>
    <comment ref="A16" authorId="0">
      <text>
        <r>
          <rPr>
            <sz val="10"/>
            <rFont val="Arial"/>
            <family val="2"/>
          </rPr>
          <t xml:space="preserve">This is about the most expensive form of travel in Carbons, since you go a great distance in a short time, and carbon dioxide emitted at high altitude has a stronger global warming effect than at ground level. </t>
        </r>
      </text>
    </comment>
    <comment ref="A17" authorId="0">
      <text>
        <r>
          <rPr>
            <sz val="10"/>
            <rFont val="Arial"/>
            <family val="2"/>
          </rPr>
          <t xml:space="preserve">The type of fuel used does not make much difference, so all are given the same cost in Carbons.
LPG burns more efficiently than diesel, for example, but natural gas production has leaks of 5-10% during production, and natural gas is more than twenty times as strong a greenhouse gas as carbon dioxide. Biofuels are produced by clearing forests and using fossil fuel inputs – fertiliser made from natural gas, natural gas to heat the fermenting boiler, etc. Things don't </t>
        </r>
        <r>
          <rPr>
            <i/>
            <sz val="10"/>
            <rFont val="Arial"/>
            <family val="2"/>
          </rPr>
          <t>have</t>
        </r>
        <r>
          <rPr>
            <sz val="10"/>
            <rFont val="Arial"/>
            <family val="2"/>
          </rPr>
          <t xml:space="preserve"> to be that way, but the Carbons cost is based on the way the world is, not the way it </t>
        </r>
        <r>
          <rPr>
            <i/>
            <sz val="10"/>
            <rFont val="Arial"/>
            <family val="2"/>
          </rPr>
          <t>might</t>
        </r>
        <r>
          <rPr>
            <sz val="10"/>
            <rFont val="Arial"/>
            <family val="2"/>
          </rPr>
          <t xml:space="preserve"> be in the future.</t>
        </r>
      </text>
    </comment>
    <comment ref="A20" authorId="0">
      <text>
        <r>
          <rPr>
            <sz val="10"/>
            <rFont val="Arial"/>
            <family val="2"/>
          </rPr>
          <t xml:space="preserve">If you can't get renewable energy, and even if you can, you should conserve energy.
Use cool drinks and fans not airconditioning, jumpers and hot drinks not heating, hang washing out to dry, change to CFLs and pull plugs out on appliances not in use; this should cut your household power &amp; gas use by half or more from the Western average (10kWh and 100MJ daily per person). </t>
        </r>
      </text>
    </comment>
    <comment ref="A21" authorId="0">
      <text>
        <r>
          <rPr>
            <sz val="10"/>
            <rFont val="Arial"/>
            <family val="2"/>
          </rPr>
          <t xml:space="preserve">In all these generation methods, most of the Carbons cost comes in building them, for example cement. This building cost is then spread out over time, like a mortgage on a house. </t>
        </r>
      </text>
    </comment>
    <comment ref="A22" authorId="0">
      <text>
        <r>
          <rPr>
            <sz val="10"/>
            <rFont val="Arial"/>
            <family val="2"/>
          </rPr>
          <t>This has a higher Carbons cost than the other renewables since it uses a lot of cement, and when they flood a valley for a hydroelectric scheme lots of trees end up rotting under water.</t>
        </r>
      </text>
    </comment>
    <comment ref="A23" authorId="0">
      <text>
        <r>
          <rPr>
            <sz val="10"/>
            <rFont val="Arial"/>
            <family val="2"/>
          </rPr>
          <t>Nuclear is sometimes called “zero carbon”, but like renewables there's a Carbons cost for building it, and on top of that mining, refining and enriching the uranium for it is a very energy-intensive process; most of that energy comes from fossil fuels.</t>
        </r>
      </text>
    </comment>
    <comment ref="A24" authorId="0">
      <text>
        <r>
          <rPr>
            <sz val="10"/>
            <rFont val="Arial"/>
            <family val="2"/>
          </rPr>
          <t>The highest Carbons-cost form of electricity generation.</t>
        </r>
      </text>
    </comment>
    <comment ref="A25" authorId="0">
      <text>
        <r>
          <rPr>
            <sz val="10"/>
            <rFont val="Arial"/>
            <family val="2"/>
          </rPr>
          <t>If renewably-generated electricity is not available to you, this is the lowest Carbons-cost way to cook and heat.</t>
        </r>
      </text>
    </comment>
    <comment ref="A26" authorId="0">
      <text>
        <r>
          <rPr>
            <sz val="10"/>
            <rFont val="Arial"/>
            <family val="2"/>
          </rPr>
          <t>“Coppiced” wood is wood got from a plantation where just some of the trees are taken, not more taken each than can regrow in that year. Deadfall in forests also counts as “coppiced”, but there are other considerations for that, like habitats for animals, check with local regulations and park rangers.</t>
        </r>
      </text>
    </comment>
    <comment ref="A27" authorId="0">
      <text>
        <r>
          <rPr>
            <sz val="10"/>
            <rFont val="Arial"/>
            <family val="2"/>
          </rPr>
          <t xml:space="preserve">If you don't know where your wood came from, it was probably clear-felled – they cut down an area of forest and then burned the stumps. </t>
        </r>
      </text>
    </comment>
    <comment ref="A31" authorId="0">
      <text>
        <r>
          <rPr>
            <sz val="10"/>
            <rFont val="Arial"/>
            <family val="2"/>
          </rPr>
          <t>If you grow the food yourself, it counts in the “income” section above. 
If the food is what you call “organic” or “free-range” or whatever, then you get a 25% dicount, eg 12kg of organic apples count as 9kg.
If the food is “local”, that is grown within 100km of your home, you also get a 25% discount on it.</t>
        </r>
      </text>
    </comment>
    <comment ref="A32" authorId="0">
      <text>
        <r>
          <rPr>
            <sz val="10"/>
            <rFont val="Arial"/>
            <family val="2"/>
          </rPr>
          <t>If your neighbour, family or friend grows food and gives it to you, it neither costs nor earns you any Carbons.</t>
        </r>
      </text>
    </comment>
    <comment ref="A33" authorId="0">
      <text>
        <r>
          <rPr>
            <sz val="10"/>
            <color indexed="8"/>
            <rFont val="Arial"/>
            <family val="2"/>
          </rPr>
          <t>Fresh &amp; dried vegetables, fruits, legumes &amp; grain</t>
        </r>
      </text>
    </comment>
    <comment ref="A34" authorId="0">
      <text>
        <r>
          <rPr>
            <sz val="10"/>
            <color indexed="8"/>
            <rFont val="Arial"/>
            <family val="2"/>
          </rPr>
          <t>Bake goods, pasta, milk &amp; juice, spices &amp; herbs, vegetable oils</t>
        </r>
      </text>
    </comment>
    <comment ref="A35" authorId="0">
      <text>
        <r>
          <rPr>
            <sz val="10"/>
            <color indexed="8"/>
            <rFont val="Arial"/>
            <family val="2"/>
          </rPr>
          <t>Food in tins, jars and packets, dairy, eggs, soap, beer, any meals out count for 0.5kg each</t>
        </r>
      </text>
    </comment>
    <comment ref="A36" authorId="0">
      <text>
        <r>
          <rPr>
            <sz val="10"/>
            <color indexed="8"/>
            <rFont val="Arial"/>
            <family val="2"/>
          </rPr>
          <t>Coffee, tea &amp; soup/stock powders, detergents, wine &amp; spirits, fish &amp; meat.
0-2.5kg of meat/fish a month is an amount consistent with good health, good environmental care, and a pleasant life for animals until they're killed.</t>
        </r>
      </text>
    </comment>
    <comment ref="A37" authorId="0">
      <text>
        <r>
          <rPr>
            <sz val="10"/>
            <rFont val="Arial"/>
            <family val="2"/>
          </rPr>
          <t>Most of the emissions here come from waste treatment, but in some areas there's a lot of water purification or desalination, which are also energy-intensive.
Aim at using not more than your bodyweight in water each day. If your country has lots of water, then you still need to save it so they can use hydroelectric power, and use it for agriculture and industry.
To save water, 
- “if it's yellow let it mellow, if it's brown flush it down”
- install a water-saving showerhead and have four minute showers
- only do the laundry when the machine is full
- wash dishes by hand in a full sink of hot water, let the air rinse and dry them 
- capture water from the shower and laundry and use it to water the garden
- wash teeth, hands etc without the tap running the whole time
- clean the house and driveway with a broom not a hose, wash the car with a bucket of soapy water</t>
        </r>
      </text>
    </comment>
    <comment ref="A38" authorId="0">
      <text>
        <r>
          <rPr>
            <sz val="10"/>
            <rFont val="Arial"/>
            <family val="2"/>
          </rPr>
          <t>What you collect from the sky you can use for free.</t>
        </r>
      </text>
    </comment>
    <comment ref="A40" authorId="0">
      <text>
        <r>
          <rPr>
            <sz val="10"/>
            <rFont val="Arial"/>
            <family val="2"/>
          </rPr>
          <t>This applies only to new goods, secondhand or gifts (including advertising) cost zero Carbons</t>
        </r>
      </text>
    </comment>
    <comment ref="A41" authorId="0">
      <text>
        <r>
          <rPr>
            <sz val="10"/>
            <rFont val="Arial"/>
            <family val="2"/>
          </rPr>
          <t>A typical hardcover weighs 0.6kg, a paperback 0.3kg, and a magazine 0.2kg, and CD/DVDs usually 0.1kg each with case</t>
        </r>
      </text>
    </comment>
    <comment ref="A42" authorId="0">
      <text>
        <r>
          <rPr>
            <sz val="10"/>
            <rFont val="Arial"/>
            <family val="2"/>
          </rPr>
          <t>Shirt, slacks, bedsheet or tablecloth, and so on. 
Applies to things ready to wear or use. Light cloth costs ¢10 per metre (or ¢1 per ream of yarn), so that clothing you make yourself has effectively a 75% discount.</t>
        </r>
      </text>
    </comment>
    <comment ref="A43" authorId="0">
      <text>
        <r>
          <rPr>
            <sz val="10"/>
            <rFont val="Arial"/>
            <family val="2"/>
          </rPr>
          <t>Such as pots, pans, candles, etc.</t>
        </r>
      </text>
    </comment>
    <comment ref="A44" authorId="0">
      <text>
        <r>
          <rPr>
            <sz val="10"/>
            <rFont val="Arial"/>
            <family val="2"/>
          </rPr>
          <t>Such as blenders, electric shavers – anything which is basically just an electric motor; if in doubt, just call it 1kg.
This also includes things like light bulbs.</t>
        </r>
      </text>
    </comment>
    <comment ref="A45" authorId="0">
      <text>
        <r>
          <rPr>
            <sz val="10"/>
            <rFont val="Arial"/>
            <family val="2"/>
          </rPr>
          <t xml:space="preserve">Computers, electronic scales, DVD players, etc; if in doubt, just call it 1kg for things like DVD players, 2kg for computers, and 10kg for TVs, stereo systems, etc. </t>
        </r>
      </text>
    </comment>
    <comment ref="A46" authorId="0">
      <text>
        <r>
          <rPr>
            <sz val="10"/>
            <rFont val="Arial"/>
            <family val="2"/>
          </rPr>
          <t>Such as jumper, coat, quilt.
See note for light clothing; raw heavy cloth costs ¢20/m.</t>
        </r>
      </text>
    </comment>
    <comment ref="A47" authorId="0">
      <text>
        <r>
          <rPr>
            <sz val="10"/>
            <rFont val="Arial"/>
            <family val="2"/>
          </rPr>
          <t>That is, refrigerator, freezer, washing machine, airconditioner, etc</t>
        </r>
      </text>
    </comment>
    <comment ref="A48" authorId="0">
      <text>
        <r>
          <rPr>
            <sz val="10"/>
            <rFont val="Arial"/>
            <family val="2"/>
          </rPr>
          <t>This is any vehicle, whether car, SUV, bicycle, boat or whatever. A typical bicycle is 12kg, car is 1,200kg.</t>
        </r>
      </text>
    </comment>
    <comment ref="A49" authorId="0">
      <text>
        <r>
          <rPr>
            <sz val="10"/>
            <rFont val="Arial"/>
            <family val="2"/>
          </rPr>
          <t>This and the next two apply to new buildings and renovations only, just put in the interior floor area.</t>
        </r>
      </text>
    </comment>
    <comment ref="A53" authorId="0">
      <text>
        <r>
          <rPr>
            <sz val="10"/>
            <rFont val="Arial"/>
            <family val="2"/>
          </rPr>
          <t xml:space="preserve">Everything you throw “away” - though in fact there is no “away” to throw things to, they always go somewhere. 
Reduce, reuse, recycle:- </t>
        </r>
        <r>
          <rPr>
            <i/>
            <sz val="10"/>
            <rFont val="Arial"/>
            <family val="2"/>
          </rPr>
          <t>reduce</t>
        </r>
        <r>
          <rPr>
            <sz val="10"/>
            <rFont val="Arial"/>
            <family val="2"/>
          </rPr>
          <t xml:space="preserve"> how much stuff you buy and you'll reduce your waste, </t>
        </r>
        <r>
          <rPr>
            <i/>
            <sz val="10"/>
            <rFont val="Arial"/>
            <family val="2"/>
          </rPr>
          <t>reuse</t>
        </r>
        <r>
          <rPr>
            <sz val="10"/>
            <rFont val="Arial"/>
            <family val="2"/>
          </rPr>
          <t xml:space="preserve"> items, and </t>
        </r>
        <r>
          <rPr>
            <i/>
            <sz val="10"/>
            <rFont val="Arial"/>
            <family val="2"/>
          </rPr>
          <t>recycle</t>
        </r>
        <r>
          <rPr>
            <sz val="10"/>
            <rFont val="Arial"/>
            <family val="2"/>
          </rPr>
          <t xml:space="preserve"> their materials. </t>
        </r>
      </text>
    </comment>
    <comment ref="A54" authorId="0">
      <text>
        <r>
          <rPr>
            <sz val="10"/>
            <rFont val="Arial"/>
            <family val="2"/>
          </rPr>
          <t>This is just for “kitchen waste”; don't count any paper, cardboard, sticks, leaves, grass clippings and so on which go to compost.</t>
        </r>
      </text>
    </comment>
    <comment ref="A55" authorId="0">
      <text>
        <r>
          <rPr>
            <sz val="10"/>
            <rFont val="Arial"/>
            <family val="2"/>
          </rPr>
          <t>Whatever is going to landfill, about 1kg a day per person in the West.
You can cut this down by having compost for all food waste, and by avoiding excessive packaging, and choosing products and packaging which are recyclable, for example paper bags for fruit and vegetables instead of plastic bags.</t>
        </r>
      </text>
    </comment>
    <comment ref="A56" authorId="0">
      <text>
        <r>
          <rPr>
            <sz val="10"/>
            <rFont val="Arial"/>
            <family val="2"/>
          </rPr>
          <t xml:space="preserve">This still has a Carbons cost. While recycling saves some energy (not much with paper, lots with aluminium, other materials in between) and thus Carbons, the biggest savings are in resources – the trees we didn't have to cut down, the land we didn't have to dig up to mine. </t>
        </r>
      </text>
    </comment>
    <comment ref="A58" authorId="0">
      <text>
        <r>
          <rPr>
            <sz val="10"/>
            <rFont val="Arial"/>
            <family val="2"/>
          </rPr>
          <t xml:space="preserve">This is what the Spending and Income add up to. You want a balance of  ¢0 or positive. That is, your Carbons spending should not be more than your Carbons income – just like money. </t>
        </r>
      </text>
    </comment>
  </commentList>
</comments>
</file>

<file path=xl/sharedStrings.xml><?xml version="1.0" encoding="utf-8"?>
<sst xmlns="http://schemas.openxmlformats.org/spreadsheetml/2006/main" count="187" uniqueCount="105">
  <si>
    <t>Waste</t>
  </si>
  <si>
    <t>Total spending</t>
  </si>
  <si>
    <t>&lt;table border= “1”&gt;</t>
  </si>
  <si>
    <t>&lt;/table&gt;</t>
  </si>
  <si>
    <t>Kilograms</t>
  </si>
  <si>
    <t>pounds</t>
  </si>
  <si>
    <t>Liters</t>
  </si>
  <si>
    <t>Gallons</t>
  </si>
  <si>
    <t>Kilometers</t>
  </si>
  <si>
    <t>Miles</t>
  </si>
  <si>
    <t>Therm</t>
  </si>
  <si>
    <t>Meters</t>
  </si>
  <si>
    <t>Feet</t>
  </si>
  <si>
    <t>Books, magazines, CD/DVDs per kg</t>
  </si>
  <si>
    <t xml:space="preserve">            </t>
  </si>
  <si>
    <t>Pounds</t>
  </si>
  <si>
    <t>Kilograms</t>
  </si>
  <si>
    <t>to</t>
  </si>
  <si>
    <t>U.S. To Metric</t>
  </si>
  <si>
    <t>Gallons</t>
  </si>
  <si>
    <t xml:space="preserve">to </t>
  </si>
  <si>
    <t>liters</t>
  </si>
  <si>
    <t>Miles</t>
  </si>
  <si>
    <t xml:space="preserve">to </t>
  </si>
  <si>
    <t>Kilometers</t>
  </si>
  <si>
    <t>Therms</t>
  </si>
  <si>
    <t xml:space="preserve">to </t>
  </si>
  <si>
    <t>Megajoule</t>
  </si>
  <si>
    <t xml:space="preserve">Feet </t>
  </si>
  <si>
    <t xml:space="preserve">to </t>
  </si>
  <si>
    <t>Meters</t>
  </si>
  <si>
    <t>CATEGORY</t>
  </si>
  <si>
    <t>INCOME</t>
  </si>
  <si>
    <t>Cost</t>
  </si>
  <si>
    <t>Jul</t>
  </si>
  <si>
    <t>Aug</t>
  </si>
  <si>
    <t>Sept</t>
  </si>
  <si>
    <t>Oct</t>
  </si>
  <si>
    <t>Nov</t>
  </si>
  <si>
    <t>Dec</t>
  </si>
  <si>
    <t>Jan</t>
  </si>
  <si>
    <t>Feb</t>
  </si>
  <si>
    <t>Mar</t>
  </si>
  <si>
    <t>Apr</t>
  </si>
  <si>
    <t>May</t>
  </si>
  <si>
    <t>Jun</t>
  </si>
  <si>
    <t>People in household this month</t>
  </si>
  <si>
    <t>Per person monthly income</t>
  </si>
  <si>
    <t>Personal tree planting, # trees</t>
  </si>
  <si>
    <t>Carbon abatement pay schemes, tree planting, #trees</t>
  </si>
  <si>
    <t>Food harvest/kg</t>
  </si>
  <si>
    <t>SPENDING</t>
  </si>
  <si>
    <t>TRANSPORT</t>
  </si>
  <si>
    <t>Walk or bike/km</t>
  </si>
  <si>
    <t>Train or tram/km</t>
  </si>
  <si>
    <t>Bus/km</t>
  </si>
  <si>
    <t>Taxi or car share, km</t>
  </si>
  <si>
    <t>Aircraft/km</t>
  </si>
  <si>
    <t>Petrol, gasoline, diesel, LPG, etc/lt</t>
  </si>
  <si>
    <t>POWER &amp; GAS</t>
  </si>
  <si>
    <t>Geothermal, Solar PV, Solar thermal, Wind/kWh</t>
  </si>
  <si>
    <t>Hydroelectric/kWh</t>
  </si>
  <si>
    <t>Nuclear, Landfill gas or Natural gas/kWh</t>
  </si>
  <si>
    <t>Oil or Coal/kWh</t>
  </si>
  <si>
    <t>Natural gas/MJ</t>
  </si>
  <si>
    <t>Wood, coppiced/kg</t>
  </si>
  <si>
    <t>Wood, clear-felled/kg</t>
  </si>
  <si>
    <t>Kerosene, Heating oil/lt</t>
  </si>
  <si>
    <t>Propane or LPG/lt</t>
  </si>
  <si>
    <t>FOOD, GROCERIES &amp; WATER</t>
  </si>
  <si>
    <t>Food from friends</t>
  </si>
  <si>
    <t>FRESH</t>
  </si>
  <si>
    <t>BAKED</t>
  </si>
  <si>
    <t>PREPARED</t>
  </si>
  <si>
    <t>DENSE</t>
  </si>
  <si>
    <t>Mains water, lt</t>
  </si>
  <si>
    <t>Rainwater, lt</t>
  </si>
  <si>
    <t>CONSUMER GOODS</t>
  </si>
  <si>
    <t>Books, magazines, per kg</t>
  </si>
  <si>
    <t>Light clothing, per item/packet</t>
  </si>
  <si>
    <t>Shaped goods, kg</t>
  </si>
  <si>
    <t>Simple machines, kg</t>
  </si>
  <si>
    <t>Electronics, kg</t>
  </si>
  <si>
    <t>Heavy clothing/linen, per item</t>
  </si>
  <si>
    <t>Whitegoods, each</t>
  </si>
  <si>
    <t>Vehicle/kg</t>
  </si>
  <si>
    <t>House, timber frame &amp; cladding, area/m2</t>
  </si>
  <si>
    <t>House, concrete block, steel roof, area/m2</t>
  </si>
  <si>
    <t>House, double brick, tiled roof, concrete floor, area/m2</t>
  </si>
  <si>
    <t>WASTE</t>
  </si>
  <si>
    <t>Compost/kg</t>
  </si>
  <si>
    <t>Rubbish/kg</t>
  </si>
  <si>
    <t>Recycling/kg</t>
  </si>
  <si>
    <t>BALANCE</t>
  </si>
  <si>
    <t>Monthly spending</t>
  </si>
  <si>
    <t>Income</t>
  </si>
  <si>
    <t>Balance</t>
  </si>
  <si>
    <t>Per person balance</t>
  </si>
  <si>
    <t>Category</t>
  </si>
  <si>
    <t>YTD</t>
  </si>
  <si>
    <t>% total</t>
  </si>
  <si>
    <t>Transport</t>
  </si>
  <si>
    <t>Power &amp; gas</t>
  </si>
  <si>
    <t>Food &amp; Water</t>
  </si>
  <si>
    <t>Consumer goods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</si>
</sst>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General"/>
    <numFmt numFmtId="170" formatCode="[$¢-140A]\ #,##0.00;[Red]\-[$¢-140A]\ #,##0.00"/>
    <numFmt numFmtId="171" formatCode="#,##0.000;[Red]\-#,##0.000"/>
    <numFmt numFmtId="172" formatCode="#,##0.0;[Red]\-#,##0.0"/>
    <numFmt numFmtId="173" formatCode="0.000"/>
    <numFmt numFmtId="174" formatCode="#,##0;[Red]\-#,##0"/>
    <numFmt numFmtId="175" formatCode="[$$-C09]#,##0.00;[Red]\-[$$-C09]#,##0.00"/>
    <numFmt numFmtId="176" formatCode="#,##0.00;[Red]\-#,##0.00"/>
    <numFmt numFmtId="177" formatCode="0.000000"/>
    <numFmt numFmtId="178" formatCode="0.00000"/>
    <numFmt numFmtId="179" formatCode="0.0000"/>
    <numFmt numFmtId="180" formatCode="0.0000000"/>
    <numFmt numFmtId="181" formatCode="0.0000000"/>
    <numFmt numFmtId="182" formatCode="0.000"/>
    <numFmt numFmtId="183" formatCode="0.00"/>
  </numFmts>
  <fonts count="17">
    <font>
      <sz val="10"/>
      <name val="Arial"/>
      <family val="2"/>
    </font>
    <font>
      <sz val="10"/>
      <name val="Times New Roman"/>
      <family val="1"/>
    </font>
    <font>
      <i/>
      <sz val="10"/>
      <name val="Times New Roman"/>
      <family val="1"/>
    </font>
    <font>
      <b/>
      <sz val="16"/>
      <name val="Times New Roman"/>
      <family val="1"/>
    </font>
    <font>
      <b/>
      <sz val="10"/>
      <name val="Times New Roman"/>
      <family val="1"/>
    </font>
    <font>
      <b/>
      <sz val="14"/>
      <color indexed="17"/>
      <name val="Times New Roman"/>
      <family val="1"/>
    </font>
    <font>
      <b/>
      <sz val="14"/>
      <name val="Times New Roman"/>
      <family val="1"/>
    </font>
    <font>
      <i/>
      <sz val="10"/>
      <name val="Arial"/>
      <family val="2"/>
    </font>
    <font>
      <b/>
      <sz val="14"/>
      <color indexed="10"/>
      <name val="Times New Roman"/>
      <family val="1"/>
    </font>
    <font>
      <b/>
      <i/>
      <sz val="10"/>
      <name val="Times New Roman"/>
      <family val="1"/>
    </font>
    <font>
      <sz val="10"/>
      <color indexed="8"/>
      <name val="Arial"/>
      <family val="2"/>
    </font>
    <font>
      <b/>
      <u val="single"/>
      <sz val="10"/>
      <name val="Times New Roman"/>
      <family val="1"/>
    </font>
    <font>
      <b/>
      <i/>
      <u val="single"/>
      <sz val="10"/>
      <name val="Times New Roman"/>
      <family val="1"/>
    </font>
    <font>
      <sz val="8"/>
      <name val="Verdana"/>
      <family val="0"/>
    </font>
    <font>
      <u val="single"/>
      <sz val="10"/>
      <color indexed="12"/>
      <name val="Arial"/>
      <family val="2"/>
    </font>
    <font>
      <u val="single"/>
      <sz val="10"/>
      <color indexed="61"/>
      <name val="Arial"/>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
      <patternFill patternType="solid">
        <fgColor indexed="47"/>
        <bgColor indexed="64"/>
      </patternFill>
    </fill>
  </fills>
  <borders count="1">
    <border>
      <left/>
      <right/>
      <top/>
      <bottom/>
      <diagonal/>
    </border>
  </borders>
  <cellStyleXfs count="22">
    <xf numFmtId="169"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ill="0" applyBorder="0" applyAlignment="0" applyProtection="0"/>
  </cellStyleXfs>
  <cellXfs count="100">
    <xf numFmtId="169" fontId="0" fillId="0" borderId="0" xfId="0" applyAlignment="1">
      <alignment/>
    </xf>
    <xf numFmtId="2" fontId="1" fillId="0" borderId="0" xfId="0" applyNumberFormat="1" applyFont="1" applyAlignment="1">
      <alignment/>
    </xf>
    <xf numFmtId="2" fontId="1" fillId="0" borderId="0" xfId="0" applyNumberFormat="1" applyFont="1" applyAlignment="1">
      <alignment horizontal="right"/>
    </xf>
    <xf numFmtId="169" fontId="1" fillId="0" borderId="0" xfId="0" applyFont="1" applyAlignment="1">
      <alignment/>
    </xf>
    <xf numFmtId="169" fontId="1" fillId="2" borderId="0" xfId="0" applyFont="1" applyFill="1" applyAlignment="1">
      <alignment/>
    </xf>
    <xf numFmtId="170" fontId="2" fillId="2" borderId="0" xfId="0" applyNumberFormat="1" applyFont="1" applyFill="1" applyAlignment="1">
      <alignment/>
    </xf>
    <xf numFmtId="173" fontId="1" fillId="2" borderId="0" xfId="0" applyNumberFormat="1" applyFont="1" applyFill="1" applyAlignment="1">
      <alignment/>
    </xf>
    <xf numFmtId="2" fontId="1" fillId="2" borderId="0" xfId="0" applyNumberFormat="1" applyFont="1" applyFill="1" applyAlignment="1">
      <alignment/>
    </xf>
    <xf numFmtId="169" fontId="3" fillId="2" borderId="0" xfId="0" applyFont="1" applyFill="1" applyAlignment="1">
      <alignment horizontal="center"/>
    </xf>
    <xf numFmtId="172" fontId="4" fillId="2" borderId="0" xfId="0" applyNumberFormat="1" applyFont="1" applyFill="1" applyAlignment="1">
      <alignment horizontal="center"/>
    </xf>
    <xf numFmtId="169" fontId="4" fillId="2" borderId="0" xfId="0" applyFont="1" applyFill="1" applyAlignment="1">
      <alignment/>
    </xf>
    <xf numFmtId="173" fontId="1" fillId="2" borderId="0" xfId="0" applyNumberFormat="1" applyFont="1" applyFill="1" applyAlignment="1">
      <alignment horizontal="right"/>
    </xf>
    <xf numFmtId="169" fontId="5" fillId="2" borderId="0" xfId="0" applyFont="1" applyFill="1" applyAlignment="1">
      <alignment horizontal="center"/>
    </xf>
    <xf numFmtId="170" fontId="4" fillId="2" borderId="0" xfId="0" applyNumberFormat="1" applyFont="1" applyFill="1" applyAlignment="1">
      <alignment horizontal="center"/>
    </xf>
    <xf numFmtId="169" fontId="6" fillId="2" borderId="0" xfId="0" applyFont="1" applyFill="1" applyAlignment="1">
      <alignment horizontal="center"/>
    </xf>
    <xf numFmtId="2" fontId="4" fillId="2" borderId="0" xfId="0" applyNumberFormat="1" applyFont="1" applyFill="1" applyAlignment="1">
      <alignment horizontal="right"/>
    </xf>
    <xf numFmtId="169" fontId="1" fillId="3" borderId="0" xfId="0" applyFont="1" applyFill="1" applyAlignment="1">
      <alignment horizontal="center"/>
    </xf>
    <xf numFmtId="170" fontId="1" fillId="4" borderId="0" xfId="0" applyNumberFormat="1" applyFont="1" applyFill="1" applyAlignment="1">
      <alignment horizontal="center"/>
    </xf>
    <xf numFmtId="2" fontId="1" fillId="2" borderId="0" xfId="0" applyNumberFormat="1" applyFont="1" applyFill="1" applyAlignment="1">
      <alignment horizontal="right"/>
    </xf>
    <xf numFmtId="170" fontId="2" fillId="5" borderId="0" xfId="0" applyNumberFormat="1" applyFont="1" applyFill="1" applyAlignment="1">
      <alignment horizontal="right"/>
    </xf>
    <xf numFmtId="172" fontId="1" fillId="2" borderId="0" xfId="0" applyNumberFormat="1" applyFont="1" applyFill="1" applyAlignment="1">
      <alignment/>
    </xf>
    <xf numFmtId="172" fontId="1" fillId="3" borderId="0" xfId="0" applyNumberFormat="1" applyFont="1" applyFill="1" applyAlignment="1">
      <alignment horizontal="right"/>
    </xf>
    <xf numFmtId="174" fontId="1" fillId="3" borderId="0" xfId="0" applyNumberFormat="1" applyFont="1" applyFill="1" applyAlignment="1">
      <alignment horizontal="right"/>
    </xf>
    <xf numFmtId="172" fontId="1" fillId="4" borderId="0" xfId="0" applyNumberFormat="1" applyFont="1" applyFill="1" applyAlignment="1">
      <alignment horizontal="right"/>
    </xf>
    <xf numFmtId="174" fontId="1" fillId="4" borderId="0" xfId="0" applyNumberFormat="1" applyFont="1" applyFill="1" applyAlignment="1">
      <alignment horizontal="right"/>
    </xf>
    <xf numFmtId="2" fontId="8" fillId="2" borderId="0" xfId="0" applyNumberFormat="1" applyFont="1" applyFill="1" applyAlignment="1">
      <alignment horizontal="center"/>
    </xf>
    <xf numFmtId="170" fontId="9" fillId="2" borderId="0" xfId="0" applyNumberFormat="1" applyFont="1" applyFill="1" applyAlignment="1">
      <alignment horizontal="center"/>
    </xf>
    <xf numFmtId="169" fontId="1" fillId="2" borderId="0" xfId="0" applyFont="1" applyFill="1" applyAlignment="1">
      <alignment horizontal="center"/>
    </xf>
    <xf numFmtId="2" fontId="4" fillId="2" borderId="0" xfId="0" applyNumberFormat="1" applyFont="1" applyFill="1" applyAlignment="1">
      <alignment horizontal="center"/>
    </xf>
    <xf numFmtId="170" fontId="1" fillId="2" borderId="0" xfId="0" applyNumberFormat="1" applyFont="1" applyFill="1" applyAlignment="1">
      <alignment horizontal="center"/>
    </xf>
    <xf numFmtId="170" fontId="2" fillId="2" borderId="0" xfId="0" applyNumberFormat="1" applyFont="1" applyFill="1" applyAlignment="1">
      <alignment horizontal="right"/>
    </xf>
    <xf numFmtId="172" fontId="1" fillId="2" borderId="0" xfId="0" applyNumberFormat="1" applyFont="1" applyFill="1" applyAlignment="1">
      <alignment horizontal="right"/>
    </xf>
    <xf numFmtId="174" fontId="1" fillId="2" borderId="0" xfId="0" applyNumberFormat="1" applyFont="1" applyFill="1" applyAlignment="1">
      <alignment horizontal="right"/>
    </xf>
    <xf numFmtId="169" fontId="1" fillId="2" borderId="0" xfId="0" applyFont="1" applyFill="1" applyAlignment="1">
      <alignment horizontal="right"/>
    </xf>
    <xf numFmtId="174" fontId="1" fillId="2" borderId="0" xfId="0" applyNumberFormat="1" applyFont="1" applyFill="1" applyAlignment="1">
      <alignment/>
    </xf>
    <xf numFmtId="169" fontId="4" fillId="2" borderId="0" xfId="0" applyFont="1" applyFill="1" applyAlignment="1">
      <alignment horizontal="center"/>
    </xf>
    <xf numFmtId="172" fontId="1" fillId="2" borderId="0" xfId="0" applyNumberFormat="1" applyFont="1" applyFill="1" applyAlignment="1">
      <alignment horizontal="left"/>
    </xf>
    <xf numFmtId="2" fontId="6" fillId="2" borderId="0" xfId="0" applyNumberFormat="1" applyFont="1" applyFill="1" applyAlignment="1">
      <alignment horizontal="center"/>
    </xf>
    <xf numFmtId="171" fontId="1" fillId="2" borderId="0" xfId="0" applyNumberFormat="1" applyFont="1" applyFill="1" applyAlignment="1">
      <alignment horizontal="right"/>
    </xf>
    <xf numFmtId="170" fontId="1" fillId="6" borderId="0" xfId="0" applyNumberFormat="1" applyFont="1" applyFill="1" applyAlignment="1">
      <alignment/>
    </xf>
    <xf numFmtId="2" fontId="1" fillId="0" borderId="0" xfId="0" applyNumberFormat="1" applyFont="1" applyFill="1" applyAlignment="1">
      <alignment/>
    </xf>
    <xf numFmtId="169" fontId="1" fillId="0" borderId="0" xfId="0" applyFont="1" applyFill="1" applyAlignment="1">
      <alignment/>
    </xf>
    <xf numFmtId="170" fontId="1" fillId="5" borderId="0" xfId="0" applyNumberFormat="1" applyFont="1" applyFill="1" applyAlignment="1">
      <alignment/>
    </xf>
    <xf numFmtId="170" fontId="9" fillId="2" borderId="0" xfId="0" applyNumberFormat="1" applyFont="1" applyFill="1" applyAlignment="1">
      <alignment/>
    </xf>
    <xf numFmtId="170" fontId="4" fillId="5" borderId="0" xfId="0" applyNumberFormat="1" applyFont="1" applyFill="1" applyAlignment="1">
      <alignment horizontal="right"/>
    </xf>
    <xf numFmtId="9" fontId="1" fillId="2" borderId="0" xfId="0" applyNumberFormat="1" applyFont="1" applyFill="1" applyAlignment="1">
      <alignment horizontal="right"/>
    </xf>
    <xf numFmtId="9" fontId="4" fillId="2" borderId="0" xfId="0" applyNumberFormat="1" applyFont="1" applyFill="1" applyAlignment="1">
      <alignment horizontal="right"/>
    </xf>
    <xf numFmtId="170" fontId="1" fillId="2" borderId="0" xfId="0" applyNumberFormat="1" applyFont="1" applyFill="1" applyAlignment="1">
      <alignment horizontal="right"/>
    </xf>
    <xf numFmtId="169" fontId="4" fillId="0" borderId="0" xfId="0" applyFont="1" applyAlignment="1">
      <alignment/>
    </xf>
    <xf numFmtId="2" fontId="11" fillId="7" borderId="0" xfId="0" applyNumberFormat="1" applyFont="1" applyFill="1" applyAlignment="1">
      <alignment horizontal="right"/>
    </xf>
    <xf numFmtId="170" fontId="12" fillId="7" borderId="0" xfId="0" applyNumberFormat="1" applyFont="1" applyFill="1" applyAlignment="1">
      <alignment horizontal="center"/>
    </xf>
    <xf numFmtId="171" fontId="11" fillId="7" borderId="0" xfId="0" applyNumberFormat="1" applyFont="1" applyFill="1" applyAlignment="1">
      <alignment horizontal="right"/>
    </xf>
    <xf numFmtId="2" fontId="1" fillId="7" borderId="0" xfId="0" applyNumberFormat="1" applyFont="1" applyFill="1" applyAlignment="1">
      <alignment horizontal="right"/>
    </xf>
    <xf numFmtId="170" fontId="1" fillId="7" borderId="0" xfId="0" applyNumberFormat="1" applyFont="1" applyFill="1" applyAlignment="1">
      <alignment/>
    </xf>
    <xf numFmtId="9" fontId="1" fillId="7" borderId="0" xfId="0" applyNumberFormat="1" applyFont="1" applyFill="1" applyAlignment="1">
      <alignment/>
    </xf>
    <xf numFmtId="175" fontId="1" fillId="0" borderId="0" xfId="0" applyNumberFormat="1" applyFont="1" applyAlignment="1">
      <alignment/>
    </xf>
    <xf numFmtId="176" fontId="1" fillId="0" borderId="0" xfId="0" applyNumberFormat="1" applyFont="1" applyAlignment="1">
      <alignment/>
    </xf>
    <xf numFmtId="169" fontId="1" fillId="7" borderId="0" xfId="0" applyFont="1" applyFill="1" applyAlignment="1">
      <alignment horizontal="right"/>
    </xf>
    <xf numFmtId="169" fontId="0" fillId="0" borderId="0" xfId="0" applyFont="1" applyAlignment="1">
      <alignment/>
    </xf>
    <xf numFmtId="169" fontId="4" fillId="7" borderId="0" xfId="0" applyFont="1" applyFill="1" applyAlignment="1">
      <alignment horizontal="right"/>
    </xf>
    <xf numFmtId="170" fontId="4" fillId="7" borderId="0" xfId="0" applyNumberFormat="1" applyFont="1" applyFill="1" applyAlignment="1">
      <alignment/>
    </xf>
    <xf numFmtId="9" fontId="0" fillId="7" borderId="0" xfId="0" applyNumberFormat="1" applyFont="1" applyFill="1" applyAlignment="1">
      <alignment/>
    </xf>
    <xf numFmtId="175" fontId="4" fillId="0" borderId="0" xfId="0" applyNumberFormat="1" applyFont="1" applyAlignment="1">
      <alignment/>
    </xf>
    <xf numFmtId="176" fontId="4" fillId="0" borderId="0" xfId="0" applyNumberFormat="1" applyFont="1" applyAlignment="1">
      <alignment/>
    </xf>
    <xf numFmtId="169" fontId="0" fillId="7" borderId="0" xfId="0" applyFill="1" applyAlignment="1">
      <alignment/>
    </xf>
    <xf numFmtId="170" fontId="0" fillId="7" borderId="0" xfId="0" applyNumberFormat="1" applyFont="1" applyFill="1" applyAlignment="1">
      <alignment/>
    </xf>
    <xf numFmtId="9" fontId="1" fillId="7" borderId="0" xfId="0" applyNumberFormat="1" applyFont="1" applyFill="1" applyAlignment="1">
      <alignment horizontal="right"/>
    </xf>
    <xf numFmtId="175" fontId="0" fillId="0" borderId="0" xfId="0" applyNumberFormat="1" applyFont="1" applyAlignment="1">
      <alignment/>
    </xf>
    <xf numFmtId="176" fontId="0" fillId="0" borderId="0" xfId="0" applyNumberFormat="1" applyFont="1" applyAlignment="1">
      <alignment/>
    </xf>
    <xf numFmtId="171" fontId="1" fillId="7" borderId="0" xfId="0" applyNumberFormat="1" applyFont="1" applyFill="1" applyAlignment="1">
      <alignment horizontal="right"/>
    </xf>
    <xf numFmtId="175" fontId="4" fillId="0" borderId="0" xfId="0" applyNumberFormat="1" applyFont="1" applyAlignment="1">
      <alignment horizontal="right"/>
    </xf>
    <xf numFmtId="176" fontId="4" fillId="0" borderId="0" xfId="0" applyNumberFormat="1" applyFont="1" applyAlignment="1">
      <alignment horizontal="right"/>
    </xf>
    <xf numFmtId="170" fontId="1" fillId="0" borderId="0" xfId="0" applyNumberFormat="1" applyFont="1" applyAlignment="1">
      <alignment horizontal="right"/>
    </xf>
    <xf numFmtId="170" fontId="4" fillId="0" borderId="0" xfId="0" applyNumberFormat="1" applyFont="1" applyAlignment="1">
      <alignment horizontal="right"/>
    </xf>
    <xf numFmtId="170" fontId="1" fillId="0" borderId="0" xfId="0" applyNumberFormat="1" applyFont="1" applyAlignment="1">
      <alignment/>
    </xf>
    <xf numFmtId="173" fontId="11" fillId="0" borderId="0" xfId="0" applyNumberFormat="1" applyFont="1" applyAlignment="1">
      <alignment horizontal="center"/>
    </xf>
    <xf numFmtId="2" fontId="11" fillId="0" borderId="0" xfId="0" applyNumberFormat="1" applyFont="1" applyAlignment="1">
      <alignment horizontal="center"/>
    </xf>
    <xf numFmtId="169" fontId="1" fillId="0" borderId="0" xfId="0" applyFont="1" applyAlignment="1">
      <alignment horizontal="right"/>
    </xf>
    <xf numFmtId="169" fontId="4" fillId="0" borderId="0" xfId="0" applyFont="1" applyAlignment="1">
      <alignment horizontal="right"/>
    </xf>
    <xf numFmtId="170" fontId="4" fillId="0" borderId="0" xfId="0" applyNumberFormat="1" applyFont="1" applyAlignment="1">
      <alignment/>
    </xf>
    <xf numFmtId="171" fontId="1" fillId="3" borderId="0" xfId="0" applyNumberFormat="1" applyFont="1" applyFill="1" applyAlignment="1">
      <alignment horizontal="right"/>
    </xf>
    <xf numFmtId="171" fontId="1" fillId="4" borderId="0" xfId="0" applyNumberFormat="1" applyFont="1" applyFill="1" applyAlignment="1">
      <alignment horizontal="right"/>
    </xf>
    <xf numFmtId="2" fontId="11" fillId="0" borderId="0" xfId="0" applyNumberFormat="1" applyFont="1" applyFill="1" applyAlignment="1">
      <alignment horizontal="right"/>
    </xf>
    <xf numFmtId="170" fontId="12" fillId="0" borderId="0" xfId="0" applyNumberFormat="1" applyFont="1" applyFill="1" applyAlignment="1">
      <alignment horizontal="center"/>
    </xf>
    <xf numFmtId="171" fontId="11" fillId="0" borderId="0" xfId="0" applyNumberFormat="1" applyFont="1" applyFill="1" applyAlignment="1">
      <alignment horizontal="right"/>
    </xf>
    <xf numFmtId="2" fontId="1" fillId="0" borderId="0" xfId="0" applyNumberFormat="1" applyFont="1" applyFill="1" applyAlignment="1">
      <alignment horizontal="right"/>
    </xf>
    <xf numFmtId="170" fontId="1" fillId="0" borderId="0" xfId="0" applyNumberFormat="1" applyFont="1" applyFill="1" applyAlignment="1">
      <alignment/>
    </xf>
    <xf numFmtId="9" fontId="1" fillId="0" borderId="0" xfId="0" applyNumberFormat="1" applyFont="1" applyFill="1" applyAlignment="1">
      <alignment/>
    </xf>
    <xf numFmtId="169" fontId="1" fillId="0" borderId="0" xfId="0" applyFont="1" applyFill="1" applyAlignment="1">
      <alignment horizontal="right"/>
    </xf>
    <xf numFmtId="169" fontId="4" fillId="0" borderId="0" xfId="0" applyFont="1" applyFill="1" applyAlignment="1">
      <alignment horizontal="right"/>
    </xf>
    <xf numFmtId="170" fontId="4" fillId="0" borderId="0" xfId="0" applyNumberFormat="1" applyFont="1" applyFill="1" applyAlignment="1">
      <alignment/>
    </xf>
    <xf numFmtId="9" fontId="0" fillId="0" borderId="0" xfId="0" applyNumberFormat="1" applyFont="1" applyFill="1" applyAlignment="1">
      <alignment/>
    </xf>
    <xf numFmtId="169" fontId="0" fillId="0" borderId="0" xfId="0" applyFill="1" applyAlignment="1">
      <alignment/>
    </xf>
    <xf numFmtId="170" fontId="0" fillId="0" borderId="0" xfId="0" applyNumberFormat="1" applyFont="1" applyFill="1" applyAlignment="1">
      <alignment/>
    </xf>
    <xf numFmtId="9" fontId="1" fillId="0" borderId="0" xfId="0" applyNumberFormat="1" applyFont="1" applyFill="1" applyAlignment="1">
      <alignment horizontal="right"/>
    </xf>
    <xf numFmtId="171" fontId="1" fillId="0" borderId="0" xfId="0" applyNumberFormat="1" applyFont="1" applyFill="1" applyAlignment="1">
      <alignment horizontal="righ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183"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V89"/>
  <sheetViews>
    <sheetView tabSelected="1" workbookViewId="0" topLeftCell="A11">
      <selection activeCell="D8" sqref="D8"/>
    </sheetView>
  </sheetViews>
  <sheetFormatPr defaultColWidth="11.7109375" defaultRowHeight="12.75"/>
  <cols>
    <col min="1" max="1" width="40.140625" style="3" customWidth="1"/>
    <col min="2" max="2" width="9.7109375" style="3" customWidth="1"/>
    <col min="3" max="3" width="6.421875" style="3" customWidth="1"/>
    <col min="4" max="15" width="10.28125" style="3" customWidth="1"/>
    <col min="16" max="16384" width="11.7109375" style="3" customWidth="1"/>
  </cols>
  <sheetData>
    <row r="1" spans="1:16" ht="12.75">
      <c r="A1" s="4"/>
      <c r="B1" s="5"/>
      <c r="C1" s="4"/>
      <c r="D1" s="4"/>
      <c r="E1" s="4"/>
      <c r="F1" s="6"/>
      <c r="G1" s="7"/>
      <c r="H1" s="7"/>
      <c r="I1" s="7"/>
      <c r="J1" s="7"/>
      <c r="K1" s="7"/>
      <c r="L1" s="7"/>
      <c r="M1" s="7"/>
      <c r="N1" s="7"/>
      <c r="O1" s="7"/>
      <c r="P1" s="7"/>
    </row>
    <row r="2" spans="1:16" ht="20.25">
      <c r="A2" s="8" t="s">
        <v>31</v>
      </c>
      <c r="B2" s="5"/>
      <c r="C2" s="4"/>
      <c r="D2" s="9"/>
      <c r="E2" s="10"/>
      <c r="F2" s="11"/>
      <c r="G2" s="7"/>
      <c r="H2" s="7"/>
      <c r="I2" s="7"/>
      <c r="J2" s="7"/>
      <c r="K2" s="7"/>
      <c r="L2" s="7"/>
      <c r="M2" s="7"/>
      <c r="N2" s="7"/>
      <c r="O2" s="7"/>
      <c r="P2" s="7"/>
    </row>
    <row r="3" spans="1:16" ht="18.75">
      <c r="A3" s="12" t="s">
        <v>32</v>
      </c>
      <c r="B3" s="13" t="s">
        <v>33</v>
      </c>
      <c r="C3" s="4"/>
      <c r="D3" s="14" t="s">
        <v>34</v>
      </c>
      <c r="E3" s="14" t="s">
        <v>35</v>
      </c>
      <c r="F3" s="14" t="s">
        <v>36</v>
      </c>
      <c r="G3" s="14" t="s">
        <v>37</v>
      </c>
      <c r="H3" s="14" t="s">
        <v>38</v>
      </c>
      <c r="I3" s="14" t="s">
        <v>39</v>
      </c>
      <c r="J3" s="14" t="s">
        <v>40</v>
      </c>
      <c r="K3" s="14" t="s">
        <v>41</v>
      </c>
      <c r="L3" s="14" t="s">
        <v>42</v>
      </c>
      <c r="M3" s="14" t="s">
        <v>43</v>
      </c>
      <c r="N3" s="14" t="s">
        <v>44</v>
      </c>
      <c r="O3" s="14" t="s">
        <v>45</v>
      </c>
      <c r="P3" s="7"/>
    </row>
    <row r="4" spans="1:16" ht="12.75">
      <c r="A4" s="15" t="s">
        <v>46</v>
      </c>
      <c r="B4" s="5"/>
      <c r="C4" s="4"/>
      <c r="D4" s="16">
        <v>2</v>
      </c>
      <c r="E4" s="16">
        <v>2</v>
      </c>
      <c r="F4" s="16"/>
      <c r="G4" s="16"/>
      <c r="H4" s="16"/>
      <c r="I4" s="16"/>
      <c r="J4" s="16"/>
      <c r="K4" s="16"/>
      <c r="L4" s="16"/>
      <c r="M4" s="16"/>
      <c r="N4" s="16"/>
      <c r="O4" s="16"/>
      <c r="P4" s="7"/>
    </row>
    <row r="5" spans="1:16" ht="12.75">
      <c r="A5" s="15" t="s">
        <v>47</v>
      </c>
      <c r="B5" s="5"/>
      <c r="C5" s="4"/>
      <c r="D5" s="17">
        <v>100</v>
      </c>
      <c r="E5" s="17">
        <v>100</v>
      </c>
      <c r="F5" s="17">
        <v>100</v>
      </c>
      <c r="G5" s="17">
        <v>100</v>
      </c>
      <c r="H5" s="17">
        <v>100</v>
      </c>
      <c r="I5" s="17">
        <v>100</v>
      </c>
      <c r="J5" s="17">
        <v>100</v>
      </c>
      <c r="K5" s="17">
        <v>100</v>
      </c>
      <c r="L5" s="17">
        <v>100</v>
      </c>
      <c r="M5" s="17">
        <v>100</v>
      </c>
      <c r="N5" s="17">
        <v>100</v>
      </c>
      <c r="O5" s="17">
        <v>100</v>
      </c>
      <c r="P5" s="7"/>
    </row>
    <row r="6" spans="1:16" ht="12.75">
      <c r="A6" s="18" t="s">
        <v>48</v>
      </c>
      <c r="B6" s="19">
        <v>150</v>
      </c>
      <c r="C6" s="20"/>
      <c r="D6" s="21">
        <v>0</v>
      </c>
      <c r="E6" s="22"/>
      <c r="F6" s="22"/>
      <c r="G6" s="22"/>
      <c r="H6" s="22"/>
      <c r="I6" s="22"/>
      <c r="J6" s="22"/>
      <c r="K6" s="22"/>
      <c r="L6" s="22"/>
      <c r="M6" s="22"/>
      <c r="N6" s="22"/>
      <c r="O6" s="22"/>
      <c r="P6" s="7"/>
    </row>
    <row r="7" spans="1:16" ht="12.75">
      <c r="A7" s="18" t="s">
        <v>49</v>
      </c>
      <c r="B7" s="19">
        <v>75</v>
      </c>
      <c r="C7" s="20"/>
      <c r="D7" s="23">
        <v>45</v>
      </c>
      <c r="E7" s="24">
        <v>45</v>
      </c>
      <c r="F7" s="24"/>
      <c r="G7" s="24"/>
      <c r="H7" s="24"/>
      <c r="I7" s="24"/>
      <c r="J7" s="24"/>
      <c r="K7" s="24"/>
      <c r="L7" s="24"/>
      <c r="M7" s="24"/>
      <c r="N7" s="24"/>
      <c r="O7" s="24"/>
      <c r="P7" s="7"/>
    </row>
    <row r="8" spans="1:16" ht="12.75">
      <c r="A8" s="18" t="s">
        <v>50</v>
      </c>
      <c r="B8" s="19">
        <v>0.30000000000000004</v>
      </c>
      <c r="C8" s="20"/>
      <c r="D8" s="21">
        <v>4.53</v>
      </c>
      <c r="E8" s="22"/>
      <c r="F8" s="22"/>
      <c r="G8" s="22"/>
      <c r="H8" s="22"/>
      <c r="I8" s="22"/>
      <c r="J8" s="22"/>
      <c r="K8" s="22"/>
      <c r="L8" s="22"/>
      <c r="M8" s="22"/>
      <c r="N8" s="22"/>
      <c r="O8" s="22"/>
      <c r="P8" s="7"/>
    </row>
    <row r="9" spans="1:16" ht="12.75">
      <c r="A9" s="18"/>
      <c r="B9" s="18"/>
      <c r="C9" s="20"/>
      <c r="D9" s="18"/>
      <c r="E9" s="18"/>
      <c r="F9" s="18"/>
      <c r="G9" s="18"/>
      <c r="H9" s="18"/>
      <c r="I9" s="18"/>
      <c r="J9" s="18"/>
      <c r="K9" s="18"/>
      <c r="L9" s="18"/>
      <c r="M9" s="18"/>
      <c r="N9" s="18"/>
      <c r="O9" s="18"/>
      <c r="P9" s="7"/>
    </row>
    <row r="10" spans="1:16" ht="18.75">
      <c r="A10" s="25" t="s">
        <v>51</v>
      </c>
      <c r="B10" s="26"/>
      <c r="C10" s="4"/>
      <c r="D10" s="27"/>
      <c r="E10" s="27"/>
      <c r="F10" s="27"/>
      <c r="G10" s="27"/>
      <c r="H10" s="27"/>
      <c r="I10" s="27"/>
      <c r="J10" s="27"/>
      <c r="K10" s="27"/>
      <c r="L10" s="27"/>
      <c r="M10" s="27"/>
      <c r="N10" s="27"/>
      <c r="O10" s="27"/>
      <c r="P10" s="7"/>
    </row>
    <row r="11" spans="1:16" ht="12.75">
      <c r="A11" s="28" t="s">
        <v>52</v>
      </c>
      <c r="B11" s="5"/>
      <c r="C11" s="4"/>
      <c r="D11" s="29"/>
      <c r="E11" s="29"/>
      <c r="F11" s="29"/>
      <c r="G11" s="29"/>
      <c r="H11" s="29"/>
      <c r="I11" s="29"/>
      <c r="J11" s="29"/>
      <c r="K11" s="29"/>
      <c r="L11" s="29"/>
      <c r="M11" s="29"/>
      <c r="N11" s="29"/>
      <c r="O11" s="29"/>
      <c r="P11" s="7"/>
    </row>
    <row r="12" spans="1:16" ht="12.75">
      <c r="A12" s="18" t="s">
        <v>53</v>
      </c>
      <c r="B12" s="19">
        <v>0</v>
      </c>
      <c r="C12" s="20"/>
      <c r="D12" s="21">
        <v>80.47</v>
      </c>
      <c r="E12" s="22"/>
      <c r="F12" s="22"/>
      <c r="G12" s="22"/>
      <c r="H12" s="22"/>
      <c r="I12" s="22"/>
      <c r="J12" s="22"/>
      <c r="K12" s="22"/>
      <c r="L12" s="22"/>
      <c r="M12" s="22"/>
      <c r="N12" s="22"/>
      <c r="O12" s="22"/>
      <c r="P12" s="7"/>
    </row>
    <row r="13" spans="1:16" ht="12.75">
      <c r="A13" s="18" t="s">
        <v>54</v>
      </c>
      <c r="B13" s="19">
        <v>-0.03</v>
      </c>
      <c r="C13" s="20"/>
      <c r="D13" s="23">
        <v>0</v>
      </c>
      <c r="E13" s="24"/>
      <c r="F13" s="24"/>
      <c r="G13" s="24"/>
      <c r="H13" s="24"/>
      <c r="I13" s="24"/>
      <c r="J13" s="24"/>
      <c r="K13" s="24"/>
      <c r="L13" s="24"/>
      <c r="M13" s="24"/>
      <c r="N13" s="24"/>
      <c r="O13" s="24"/>
      <c r="P13" s="7"/>
    </row>
    <row r="14" spans="1:16" ht="12.75">
      <c r="A14" s="18" t="s">
        <v>55</v>
      </c>
      <c r="B14" s="19">
        <v>-0.05</v>
      </c>
      <c r="C14" s="20"/>
      <c r="D14" s="21"/>
      <c r="E14" s="22"/>
      <c r="F14" s="22"/>
      <c r="G14" s="22"/>
      <c r="H14" s="22"/>
      <c r="I14" s="22"/>
      <c r="J14" s="22"/>
      <c r="K14" s="22"/>
      <c r="L14" s="22"/>
      <c r="M14" s="22"/>
      <c r="N14" s="22"/>
      <c r="O14" s="22"/>
      <c r="P14" s="7"/>
    </row>
    <row r="15" spans="1:16" ht="12.75">
      <c r="A15" s="18" t="s">
        <v>56</v>
      </c>
      <c r="B15" s="19">
        <v>-0.25</v>
      </c>
      <c r="C15" s="20"/>
      <c r="D15" s="23"/>
      <c r="E15" s="24"/>
      <c r="F15" s="24"/>
      <c r="G15" s="24"/>
      <c r="H15" s="24"/>
      <c r="I15" s="24"/>
      <c r="J15" s="24"/>
      <c r="K15" s="24"/>
      <c r="L15" s="24"/>
      <c r="M15" s="24"/>
      <c r="N15" s="24"/>
      <c r="O15" s="24"/>
      <c r="P15" s="7"/>
    </row>
    <row r="16" spans="1:16" ht="12.75">
      <c r="A16" s="18" t="s">
        <v>57</v>
      </c>
      <c r="B16" s="19">
        <v>-0.5</v>
      </c>
      <c r="C16" s="20"/>
      <c r="D16" s="21"/>
      <c r="E16" s="22"/>
      <c r="F16" s="22"/>
      <c r="G16" s="22"/>
      <c r="H16" s="22"/>
      <c r="I16" s="22"/>
      <c r="J16" s="22"/>
      <c r="K16" s="22"/>
      <c r="L16" s="22"/>
      <c r="M16" s="22"/>
      <c r="N16" s="22"/>
      <c r="O16" s="22"/>
      <c r="P16" s="7"/>
    </row>
    <row r="17" spans="1:16" ht="12.75">
      <c r="A17" s="18" t="s">
        <v>58</v>
      </c>
      <c r="B17" s="19">
        <v>-3</v>
      </c>
      <c r="C17" s="20"/>
      <c r="D17" s="23">
        <v>148.78</v>
      </c>
      <c r="E17" s="24">
        <v>118.74</v>
      </c>
      <c r="F17" s="24"/>
      <c r="G17" s="24"/>
      <c r="H17" s="24"/>
      <c r="I17" s="24"/>
      <c r="J17" s="24"/>
      <c r="K17" s="24"/>
      <c r="L17" s="24"/>
      <c r="M17" s="24"/>
      <c r="N17" s="24"/>
      <c r="O17" s="24"/>
      <c r="P17" s="7"/>
    </row>
    <row r="18" spans="1:16" ht="12.75">
      <c r="A18" s="7"/>
      <c r="B18" s="30"/>
      <c r="C18" s="20"/>
      <c r="D18" s="31"/>
      <c r="E18" s="32"/>
      <c r="F18" s="32"/>
      <c r="G18" s="32"/>
      <c r="H18" s="32"/>
      <c r="I18" s="32"/>
      <c r="J18" s="32"/>
      <c r="K18" s="32"/>
      <c r="L18" s="32"/>
      <c r="M18" s="32"/>
      <c r="N18" s="32"/>
      <c r="O18" s="32"/>
      <c r="P18" s="7"/>
    </row>
    <row r="19" spans="1:16" ht="12.75">
      <c r="A19" s="18"/>
      <c r="B19" s="30"/>
      <c r="C19" s="20"/>
      <c r="D19" s="31"/>
      <c r="E19" s="32"/>
      <c r="F19" s="32"/>
      <c r="G19" s="32"/>
      <c r="H19" s="32"/>
      <c r="I19" s="32"/>
      <c r="J19" s="32"/>
      <c r="K19" s="32"/>
      <c r="L19" s="32"/>
      <c r="M19" s="32"/>
      <c r="N19" s="32"/>
      <c r="O19" s="32"/>
      <c r="P19" s="7"/>
    </row>
    <row r="20" spans="1:16" ht="12.75">
      <c r="A20" s="28" t="s">
        <v>59</v>
      </c>
      <c r="B20" s="30"/>
      <c r="C20" s="20"/>
      <c r="D20" s="31"/>
      <c r="E20" s="32"/>
      <c r="F20" s="32"/>
      <c r="G20" s="32"/>
      <c r="H20" s="32"/>
      <c r="I20" s="32"/>
      <c r="J20" s="32"/>
      <c r="K20" s="32"/>
      <c r="L20" s="32"/>
      <c r="M20" s="32"/>
      <c r="N20" s="32"/>
      <c r="O20" s="32"/>
      <c r="P20" s="7"/>
    </row>
    <row r="21" spans="1:16" ht="12.75">
      <c r="A21" s="18" t="s">
        <v>60</v>
      </c>
      <c r="B21" s="19">
        <v>-0.07</v>
      </c>
      <c r="C21" s="20"/>
      <c r="D21" s="21">
        <v>0</v>
      </c>
      <c r="E21" s="22"/>
      <c r="F21" s="22"/>
      <c r="G21" s="22"/>
      <c r="H21" s="22"/>
      <c r="I21" s="22"/>
      <c r="J21" s="22"/>
      <c r="K21" s="22"/>
      <c r="L21" s="22"/>
      <c r="M21" s="22"/>
      <c r="N21" s="22"/>
      <c r="O21" s="22"/>
      <c r="P21" s="7"/>
    </row>
    <row r="22" spans="1:16" ht="12.75">
      <c r="A22" s="18" t="s">
        <v>61</v>
      </c>
      <c r="B22" s="19">
        <v>-0.22</v>
      </c>
      <c r="C22" s="20"/>
      <c r="D22" s="23">
        <v>212.8</v>
      </c>
      <c r="E22" s="24"/>
      <c r="F22" s="24"/>
      <c r="G22" s="24"/>
      <c r="H22" s="24"/>
      <c r="I22" s="24"/>
      <c r="J22" s="24"/>
      <c r="K22" s="24"/>
      <c r="L22" s="24"/>
      <c r="M22" s="24"/>
      <c r="N22" s="24"/>
      <c r="O22" s="24"/>
      <c r="P22" s="7"/>
    </row>
    <row r="23" spans="1:16" ht="12.75">
      <c r="A23" s="18" t="s">
        <v>62</v>
      </c>
      <c r="B23" s="19">
        <v>-0.44</v>
      </c>
      <c r="C23" s="20"/>
      <c r="D23" s="21">
        <v>425.6</v>
      </c>
      <c r="E23" s="22"/>
      <c r="F23" s="22"/>
      <c r="G23" s="22"/>
      <c r="H23" s="22"/>
      <c r="I23" s="22"/>
      <c r="J23" s="22"/>
      <c r="K23" s="22"/>
      <c r="L23" s="22"/>
      <c r="M23" s="22"/>
      <c r="N23" s="22"/>
      <c r="O23" s="22"/>
      <c r="P23" s="7"/>
    </row>
    <row r="24" spans="1:16" ht="12.75" customHeight="1">
      <c r="A24" s="18" t="s">
        <v>63</v>
      </c>
      <c r="B24" s="19">
        <v>-1.5</v>
      </c>
      <c r="C24" s="20"/>
      <c r="D24" s="23">
        <v>212.8</v>
      </c>
      <c r="E24" s="24"/>
      <c r="F24" s="24"/>
      <c r="G24" s="24"/>
      <c r="H24" s="24"/>
      <c r="I24" s="24"/>
      <c r="J24" s="24"/>
      <c r="K24" s="24"/>
      <c r="L24" s="24"/>
      <c r="M24" s="24"/>
      <c r="N24" s="24"/>
      <c r="O24" s="24"/>
      <c r="P24" s="7"/>
    </row>
    <row r="25" spans="1:16" ht="12.75" customHeight="1">
      <c r="A25" s="18" t="s">
        <v>64</v>
      </c>
      <c r="B25" s="19">
        <v>-0.07</v>
      </c>
      <c r="C25" s="20"/>
      <c r="D25" s="21">
        <v>422.02</v>
      </c>
      <c r="E25" s="22"/>
      <c r="F25" s="22"/>
      <c r="G25" s="22"/>
      <c r="H25" s="22"/>
      <c r="I25" s="22"/>
      <c r="J25" s="22"/>
      <c r="K25" s="22"/>
      <c r="L25" s="22"/>
      <c r="M25" s="22"/>
      <c r="N25" s="22"/>
      <c r="O25" s="22"/>
      <c r="P25" s="7"/>
    </row>
    <row r="26" spans="1:16" ht="12.75" customHeight="1">
      <c r="A26" s="18" t="s">
        <v>65</v>
      </c>
      <c r="B26" s="19">
        <v>0</v>
      </c>
      <c r="C26" s="20"/>
      <c r="D26" s="21"/>
      <c r="E26" s="22"/>
      <c r="F26" s="22"/>
      <c r="G26" s="22"/>
      <c r="H26" s="22"/>
      <c r="I26" s="22"/>
      <c r="J26" s="22"/>
      <c r="K26" s="22"/>
      <c r="L26" s="22"/>
      <c r="M26" s="22"/>
      <c r="N26" s="22"/>
      <c r="O26" s="22"/>
      <c r="P26" s="7"/>
    </row>
    <row r="27" spans="1:16" ht="12.75" customHeight="1">
      <c r="A27" s="18" t="s">
        <v>66</v>
      </c>
      <c r="B27" s="19">
        <v>-0.55</v>
      </c>
      <c r="C27" s="20"/>
      <c r="D27" s="23"/>
      <c r="E27" s="24"/>
      <c r="F27" s="24"/>
      <c r="G27" s="24"/>
      <c r="H27" s="24"/>
      <c r="I27" s="24"/>
      <c r="J27" s="24"/>
      <c r="K27" s="24"/>
      <c r="L27" s="24"/>
      <c r="M27" s="24"/>
      <c r="N27" s="24"/>
      <c r="O27" s="24"/>
      <c r="P27" s="7"/>
    </row>
    <row r="28" spans="1:16" ht="12.75" customHeight="1">
      <c r="A28" s="18" t="s">
        <v>67</v>
      </c>
      <c r="B28" s="19">
        <v>-3</v>
      </c>
      <c r="C28" s="20"/>
      <c r="D28" s="21"/>
      <c r="E28" s="22"/>
      <c r="F28" s="22"/>
      <c r="G28" s="22"/>
      <c r="H28" s="22"/>
      <c r="I28" s="22"/>
      <c r="J28" s="22"/>
      <c r="K28" s="22"/>
      <c r="L28" s="22"/>
      <c r="M28" s="22"/>
      <c r="N28" s="22"/>
      <c r="O28" s="22"/>
      <c r="P28" s="7"/>
    </row>
    <row r="29" spans="1:16" ht="12.75" customHeight="1">
      <c r="A29" s="18" t="s">
        <v>68</v>
      </c>
      <c r="B29" s="19">
        <v>-3.5</v>
      </c>
      <c r="C29" s="20"/>
      <c r="D29" s="23"/>
      <c r="E29" s="24"/>
      <c r="F29" s="24"/>
      <c r="G29" s="24"/>
      <c r="H29" s="24"/>
      <c r="I29" s="24"/>
      <c r="J29" s="24"/>
      <c r="K29" s="24"/>
      <c r="L29" s="24"/>
      <c r="M29" s="24"/>
      <c r="N29" s="24"/>
      <c r="O29" s="24"/>
      <c r="P29" s="7"/>
    </row>
    <row r="30" spans="1:16" ht="12.75" customHeight="1">
      <c r="A30" s="18"/>
      <c r="B30" s="30"/>
      <c r="C30" s="20"/>
      <c r="D30" s="31"/>
      <c r="E30" s="32"/>
      <c r="F30" s="32"/>
      <c r="G30" s="32"/>
      <c r="H30" s="32"/>
      <c r="I30" s="32"/>
      <c r="J30" s="32"/>
      <c r="K30" s="32"/>
      <c r="L30" s="32"/>
      <c r="M30" s="32"/>
      <c r="N30" s="32"/>
      <c r="O30" s="32"/>
      <c r="P30" s="7"/>
    </row>
    <row r="31" spans="1:16" ht="12.75">
      <c r="A31" s="28" t="s">
        <v>69</v>
      </c>
      <c r="B31" s="30"/>
      <c r="C31" s="20"/>
      <c r="D31" s="31"/>
      <c r="E31" s="32"/>
      <c r="F31" s="32"/>
      <c r="G31" s="32"/>
      <c r="H31" s="32"/>
      <c r="I31" s="32"/>
      <c r="J31" s="32"/>
      <c r="K31" s="32"/>
      <c r="L31" s="32"/>
      <c r="M31" s="32"/>
      <c r="N31" s="32"/>
      <c r="O31" s="32"/>
      <c r="P31" s="7"/>
    </row>
    <row r="32" spans="1:16" ht="12.75">
      <c r="A32" s="18" t="s">
        <v>70</v>
      </c>
      <c r="B32" s="19">
        <v>0</v>
      </c>
      <c r="C32" s="20"/>
      <c r="D32" s="23">
        <v>0</v>
      </c>
      <c r="E32" s="24"/>
      <c r="F32" s="24"/>
      <c r="G32" s="24"/>
      <c r="H32" s="24"/>
      <c r="I32" s="24"/>
      <c r="J32" s="24"/>
      <c r="K32" s="24"/>
      <c r="L32" s="24"/>
      <c r="M32" s="24"/>
      <c r="N32" s="24"/>
      <c r="O32" s="24"/>
      <c r="P32" s="7"/>
    </row>
    <row r="33" spans="1:16" ht="12.75">
      <c r="A33" s="15" t="s">
        <v>71</v>
      </c>
      <c r="B33" s="19">
        <v>-0.6000000000000001</v>
      </c>
      <c r="C33" s="20"/>
      <c r="D33" s="21">
        <v>29.98</v>
      </c>
      <c r="E33" s="22">
        <v>0.25</v>
      </c>
      <c r="F33" s="22"/>
      <c r="G33" s="22"/>
      <c r="H33" s="22"/>
      <c r="I33" s="22"/>
      <c r="J33" s="22"/>
      <c r="K33" s="22"/>
      <c r="L33" s="22"/>
      <c r="M33" s="22"/>
      <c r="N33" s="22"/>
      <c r="O33" s="22"/>
      <c r="P33" s="7"/>
    </row>
    <row r="34" spans="1:16" ht="12.75">
      <c r="A34" s="15" t="s">
        <v>72</v>
      </c>
      <c r="B34" s="19">
        <v>-1.5</v>
      </c>
      <c r="C34" s="20"/>
      <c r="D34" s="23">
        <v>42.87</v>
      </c>
      <c r="E34" s="24">
        <v>7.71</v>
      </c>
      <c r="F34" s="24"/>
      <c r="G34" s="24"/>
      <c r="H34" s="24"/>
      <c r="I34" s="24"/>
      <c r="J34" s="24"/>
      <c r="K34" s="24"/>
      <c r="L34" s="24"/>
      <c r="M34" s="24"/>
      <c r="N34" s="24"/>
      <c r="O34" s="24"/>
      <c r="P34" s="7"/>
    </row>
    <row r="35" spans="1:16" ht="12.75">
      <c r="A35" s="15" t="s">
        <v>73</v>
      </c>
      <c r="B35" s="19">
        <v>-4</v>
      </c>
      <c r="C35" s="20"/>
      <c r="D35" s="21">
        <v>6.81</v>
      </c>
      <c r="E35" s="22">
        <v>13.2</v>
      </c>
      <c r="F35" s="22"/>
      <c r="G35" s="22"/>
      <c r="H35" s="22"/>
      <c r="I35" s="22"/>
      <c r="J35" s="22"/>
      <c r="K35" s="22"/>
      <c r="L35" s="22"/>
      <c r="M35" s="22"/>
      <c r="N35" s="22"/>
      <c r="O35" s="22"/>
      <c r="P35" s="7"/>
    </row>
    <row r="36" spans="1:16" ht="12.75">
      <c r="A36" s="15" t="s">
        <v>74</v>
      </c>
      <c r="B36" s="19">
        <v>-10</v>
      </c>
      <c r="C36" s="20"/>
      <c r="D36" s="23">
        <v>46.9</v>
      </c>
      <c r="E36" s="24">
        <v>0.25</v>
      </c>
      <c r="F36" s="24"/>
      <c r="G36" s="24"/>
      <c r="H36" s="24"/>
      <c r="I36" s="24"/>
      <c r="J36" s="24"/>
      <c r="K36" s="24"/>
      <c r="L36" s="24"/>
      <c r="M36" s="24"/>
      <c r="N36" s="24"/>
      <c r="O36" s="24"/>
      <c r="P36" s="7"/>
    </row>
    <row r="37" spans="1:16" ht="12.75">
      <c r="A37" s="33" t="s">
        <v>75</v>
      </c>
      <c r="B37" s="19">
        <v>-0.005</v>
      </c>
      <c r="C37" s="20"/>
      <c r="D37" s="21">
        <v>38743.69</v>
      </c>
      <c r="E37" s="22"/>
      <c r="F37" s="22"/>
      <c r="G37" s="22"/>
      <c r="H37" s="22"/>
      <c r="I37" s="22"/>
      <c r="J37" s="22"/>
      <c r="K37" s="22"/>
      <c r="L37" s="22"/>
      <c r="M37" s="22"/>
      <c r="N37" s="22"/>
      <c r="O37" s="22"/>
      <c r="P37" s="7"/>
    </row>
    <row r="38" spans="1:16" ht="12.75">
      <c r="A38" s="33" t="s">
        <v>76</v>
      </c>
      <c r="B38" s="19">
        <v>0</v>
      </c>
      <c r="C38" s="20"/>
      <c r="D38" s="23"/>
      <c r="E38" s="24"/>
      <c r="F38" s="24"/>
      <c r="G38" s="24"/>
      <c r="H38" s="24"/>
      <c r="I38" s="24"/>
      <c r="J38" s="24"/>
      <c r="K38" s="24"/>
      <c r="L38" s="24"/>
      <c r="M38" s="24"/>
      <c r="N38" s="24"/>
      <c r="O38" s="24"/>
      <c r="P38" s="7"/>
    </row>
    <row r="39" spans="1:16" ht="12.75">
      <c r="A39" s="33"/>
      <c r="B39" s="30"/>
      <c r="C39" s="20"/>
      <c r="D39" s="20"/>
      <c r="E39" s="34"/>
      <c r="F39" s="34"/>
      <c r="G39" s="34"/>
      <c r="H39" s="34"/>
      <c r="I39" s="34"/>
      <c r="J39" s="34"/>
      <c r="K39" s="34"/>
      <c r="L39" s="34"/>
      <c r="M39" s="34"/>
      <c r="N39" s="34"/>
      <c r="O39" s="34"/>
      <c r="P39" s="7"/>
    </row>
    <row r="40" spans="1:16" ht="12.75">
      <c r="A40" s="35" t="s">
        <v>77</v>
      </c>
      <c r="B40" s="5"/>
      <c r="C40" s="20"/>
      <c r="D40" s="20"/>
      <c r="E40" s="34"/>
      <c r="F40" s="34"/>
      <c r="G40" s="34"/>
      <c r="H40" s="34"/>
      <c r="I40" s="34"/>
      <c r="J40" s="34"/>
      <c r="K40" s="34"/>
      <c r="L40" s="34"/>
      <c r="M40" s="34"/>
      <c r="N40" s="34"/>
      <c r="O40" s="34"/>
      <c r="P40" s="7"/>
    </row>
    <row r="41" spans="1:16" ht="12.75">
      <c r="A41" s="33" t="s">
        <v>78</v>
      </c>
      <c r="B41" s="19">
        <v>-20</v>
      </c>
      <c r="C41" s="20"/>
      <c r="D41" s="21">
        <v>2.72</v>
      </c>
      <c r="E41" s="22">
        <v>0.5</v>
      </c>
      <c r="F41" s="22"/>
      <c r="G41" s="22"/>
      <c r="H41" s="22"/>
      <c r="I41" s="22"/>
      <c r="J41" s="22"/>
      <c r="K41" s="22"/>
      <c r="L41" s="22"/>
      <c r="M41" s="22"/>
      <c r="N41" s="22"/>
      <c r="O41" s="22"/>
      <c r="P41" s="7"/>
    </row>
    <row r="42" spans="1:16" ht="12.75">
      <c r="A42" s="33" t="s">
        <v>79</v>
      </c>
      <c r="B42" s="19">
        <v>-40</v>
      </c>
      <c r="C42" s="20"/>
      <c r="D42" s="23">
        <v>5</v>
      </c>
      <c r="E42" s="24">
        <v>5</v>
      </c>
      <c r="F42" s="24"/>
      <c r="G42" s="24"/>
      <c r="H42" s="24"/>
      <c r="I42" s="24"/>
      <c r="J42" s="24"/>
      <c r="K42" s="24"/>
      <c r="L42" s="24"/>
      <c r="M42" s="24"/>
      <c r="N42" s="24"/>
      <c r="O42" s="24"/>
      <c r="P42" s="7"/>
    </row>
    <row r="43" spans="1:16" ht="12.75">
      <c r="A43" s="33" t="s">
        <v>80</v>
      </c>
      <c r="B43" s="19">
        <v>-40</v>
      </c>
      <c r="C43" s="20"/>
      <c r="D43" s="21">
        <v>20.41</v>
      </c>
      <c r="E43" s="22" t="s">
        <v>14</v>
      </c>
      <c r="F43" s="22"/>
      <c r="G43" s="22"/>
      <c r="H43" s="22"/>
      <c r="I43" s="22"/>
      <c r="J43" s="22"/>
      <c r="K43" s="22"/>
      <c r="L43" s="22"/>
      <c r="M43" s="22"/>
      <c r="N43" s="22"/>
      <c r="O43" s="22"/>
      <c r="P43" s="4"/>
    </row>
    <row r="44" spans="1:16" ht="12.75">
      <c r="A44" s="33" t="s">
        <v>81</v>
      </c>
      <c r="B44" s="19">
        <v>-60</v>
      </c>
      <c r="C44" s="20"/>
      <c r="D44" s="23"/>
      <c r="E44" s="24"/>
      <c r="F44" s="24"/>
      <c r="G44" s="24"/>
      <c r="H44" s="24"/>
      <c r="I44" s="24"/>
      <c r="J44" s="24"/>
      <c r="K44" s="24"/>
      <c r="L44" s="24"/>
      <c r="M44" s="24"/>
      <c r="N44" s="24"/>
      <c r="O44" s="24"/>
      <c r="P44" s="4"/>
    </row>
    <row r="45" spans="1:16" ht="12.75">
      <c r="A45" s="33" t="s">
        <v>82</v>
      </c>
      <c r="B45" s="19">
        <v>-80</v>
      </c>
      <c r="C45" s="20"/>
      <c r="D45" s="21">
        <v>0</v>
      </c>
      <c r="E45" s="22"/>
      <c r="F45" s="22"/>
      <c r="G45" s="22"/>
      <c r="H45" s="22"/>
      <c r="I45" s="22"/>
      <c r="J45" s="22"/>
      <c r="K45" s="22"/>
      <c r="L45" s="22"/>
      <c r="M45" s="22"/>
      <c r="N45" s="22"/>
      <c r="O45" s="22"/>
      <c r="P45" s="7"/>
    </row>
    <row r="46" spans="1:16" ht="12.75">
      <c r="A46" s="33" t="s">
        <v>83</v>
      </c>
      <c r="B46" s="19">
        <v>-80</v>
      </c>
      <c r="C46" s="20"/>
      <c r="D46" s="23">
        <v>4</v>
      </c>
      <c r="E46" s="24"/>
      <c r="F46" s="24"/>
      <c r="G46" s="24"/>
      <c r="H46" s="24"/>
      <c r="I46" s="24"/>
      <c r="J46" s="24"/>
      <c r="K46" s="24"/>
      <c r="L46" s="24"/>
      <c r="M46" s="24"/>
      <c r="N46" s="24"/>
      <c r="O46" s="24"/>
      <c r="P46" s="7"/>
    </row>
    <row r="47" spans="1:16" ht="12.75">
      <c r="A47" s="18" t="s">
        <v>84</v>
      </c>
      <c r="B47" s="19">
        <v>-800</v>
      </c>
      <c r="C47" s="20"/>
      <c r="D47" s="21"/>
      <c r="E47" s="22"/>
      <c r="F47" s="22"/>
      <c r="G47" s="22"/>
      <c r="H47" s="22"/>
      <c r="I47" s="22"/>
      <c r="J47" s="22"/>
      <c r="K47" s="22"/>
      <c r="L47" s="22"/>
      <c r="M47" s="22"/>
      <c r="N47" s="22"/>
      <c r="O47" s="22"/>
      <c r="P47" s="7"/>
    </row>
    <row r="48" spans="1:16" ht="12.75">
      <c r="A48" s="18" t="s">
        <v>85</v>
      </c>
      <c r="B48" s="19">
        <v>-20</v>
      </c>
      <c r="C48" s="20"/>
      <c r="D48" s="23"/>
      <c r="E48" s="24"/>
      <c r="F48" s="24"/>
      <c r="G48" s="24"/>
      <c r="H48" s="24"/>
      <c r="I48" s="24"/>
      <c r="J48" s="24"/>
      <c r="K48" s="24"/>
      <c r="L48" s="24"/>
      <c r="M48" s="24"/>
      <c r="N48" s="24"/>
      <c r="O48" s="24"/>
      <c r="P48" s="7"/>
    </row>
    <row r="49" spans="1:16" ht="12.75">
      <c r="A49" s="18" t="s">
        <v>86</v>
      </c>
      <c r="B49" s="19">
        <v>-200</v>
      </c>
      <c r="C49" s="20"/>
      <c r="D49" s="21">
        <v>0.3</v>
      </c>
      <c r="E49" s="22"/>
      <c r="F49" s="22"/>
      <c r="G49" s="22"/>
      <c r="H49" s="22"/>
      <c r="I49" s="22"/>
      <c r="J49" s="22"/>
      <c r="K49" s="22"/>
      <c r="L49" s="22"/>
      <c r="M49" s="22"/>
      <c r="N49" s="22"/>
      <c r="O49" s="22"/>
      <c r="P49" s="7"/>
    </row>
    <row r="50" spans="1:16" ht="12.75">
      <c r="A50" s="18" t="s">
        <v>87</v>
      </c>
      <c r="B50" s="19">
        <v>-400</v>
      </c>
      <c r="C50" s="20"/>
      <c r="D50" s="23"/>
      <c r="E50" s="24"/>
      <c r="F50" s="24"/>
      <c r="G50" s="24"/>
      <c r="H50" s="24"/>
      <c r="I50" s="24"/>
      <c r="J50" s="24"/>
      <c r="K50" s="24"/>
      <c r="L50" s="24"/>
      <c r="M50" s="24"/>
      <c r="N50" s="24"/>
      <c r="O50" s="24"/>
      <c r="P50" s="7"/>
    </row>
    <row r="51" spans="1:16" ht="12.75">
      <c r="A51" s="18" t="s">
        <v>88</v>
      </c>
      <c r="B51" s="19">
        <v>-800</v>
      </c>
      <c r="C51" s="20"/>
      <c r="D51" s="21"/>
      <c r="E51" s="22"/>
      <c r="F51" s="22"/>
      <c r="G51" s="22"/>
      <c r="H51" s="22"/>
      <c r="I51" s="22"/>
      <c r="J51" s="22"/>
      <c r="K51" s="22"/>
      <c r="L51" s="22"/>
      <c r="M51" s="22"/>
      <c r="N51" s="22"/>
      <c r="O51" s="22"/>
      <c r="P51" s="7"/>
    </row>
    <row r="52" spans="1:16" ht="12.75">
      <c r="A52" s="4"/>
      <c r="B52" s="5"/>
      <c r="C52" s="20"/>
      <c r="D52" s="31"/>
      <c r="E52" s="32"/>
      <c r="F52" s="32"/>
      <c r="G52" s="32"/>
      <c r="H52" s="32"/>
      <c r="I52" s="32"/>
      <c r="J52" s="32"/>
      <c r="K52" s="32"/>
      <c r="L52" s="32"/>
      <c r="M52" s="32"/>
      <c r="N52" s="32"/>
      <c r="O52" s="32"/>
      <c r="P52" s="7"/>
    </row>
    <row r="53" spans="1:16" ht="12.75">
      <c r="A53" s="35" t="s">
        <v>89</v>
      </c>
      <c r="B53" s="5"/>
      <c r="C53" s="20"/>
      <c r="D53" s="31"/>
      <c r="E53" s="32"/>
      <c r="F53" s="32"/>
      <c r="G53" s="32"/>
      <c r="H53" s="32"/>
      <c r="I53" s="32"/>
      <c r="J53" s="32"/>
      <c r="K53" s="32"/>
      <c r="L53" s="32"/>
      <c r="M53" s="32"/>
      <c r="N53" s="32"/>
      <c r="O53" s="32"/>
      <c r="P53" s="7"/>
    </row>
    <row r="54" spans="1:16" ht="12.75">
      <c r="A54" s="18" t="s">
        <v>90</v>
      </c>
      <c r="B54" s="19">
        <v>-0.25</v>
      </c>
      <c r="C54" s="20"/>
      <c r="D54" s="23">
        <v>10.21</v>
      </c>
      <c r="E54" s="24"/>
      <c r="F54" s="24"/>
      <c r="G54" s="24"/>
      <c r="H54" s="24"/>
      <c r="I54" s="24"/>
      <c r="J54" s="24"/>
      <c r="K54" s="24"/>
      <c r="L54" s="24"/>
      <c r="M54" s="24"/>
      <c r="N54" s="24"/>
      <c r="O54" s="24"/>
      <c r="P54" s="7"/>
    </row>
    <row r="55" spans="1:16" ht="12.75">
      <c r="A55" s="18" t="s">
        <v>91</v>
      </c>
      <c r="B55" s="19">
        <v>-2.7</v>
      </c>
      <c r="C55" s="20"/>
      <c r="D55" s="21">
        <v>9.98</v>
      </c>
      <c r="E55" s="22"/>
      <c r="F55" s="22"/>
      <c r="G55" s="22"/>
      <c r="H55" s="22"/>
      <c r="I55" s="22"/>
      <c r="J55" s="22"/>
      <c r="K55" s="22"/>
      <c r="L55" s="22"/>
      <c r="M55" s="22"/>
      <c r="N55" s="22"/>
      <c r="O55" s="22"/>
      <c r="P55" s="7"/>
    </row>
    <row r="56" spans="1:16" ht="12.75">
      <c r="A56" s="18" t="s">
        <v>92</v>
      </c>
      <c r="B56" s="19">
        <v>-2</v>
      </c>
      <c r="C56" s="20"/>
      <c r="D56" s="23">
        <v>15.65</v>
      </c>
      <c r="E56" s="24">
        <v>0.91</v>
      </c>
      <c r="F56" s="24"/>
      <c r="G56" s="24"/>
      <c r="H56" s="24"/>
      <c r="I56" s="24"/>
      <c r="J56" s="24"/>
      <c r="K56" s="24"/>
      <c r="L56" s="24"/>
      <c r="M56" s="24"/>
      <c r="N56" s="24"/>
      <c r="O56" s="24"/>
      <c r="P56" s="7"/>
    </row>
    <row r="57" spans="1:16" ht="12.75">
      <c r="A57" s="7"/>
      <c r="B57" s="30"/>
      <c r="C57" s="20"/>
      <c r="D57" s="36"/>
      <c r="E57" s="18"/>
      <c r="F57" s="7"/>
      <c r="G57" s="6"/>
      <c r="H57" s="7"/>
      <c r="I57" s="7"/>
      <c r="J57" s="7"/>
      <c r="K57" s="7"/>
      <c r="L57" s="7"/>
      <c r="M57" s="7"/>
      <c r="N57" s="7"/>
      <c r="O57" s="7"/>
      <c r="P57" s="7"/>
    </row>
    <row r="58" spans="1:16" ht="18.75">
      <c r="A58" s="37" t="s">
        <v>93</v>
      </c>
      <c r="B58" s="30"/>
      <c r="C58" s="38"/>
      <c r="D58" s="36"/>
      <c r="E58" s="18"/>
      <c r="F58" s="7"/>
      <c r="G58" s="6"/>
      <c r="H58" s="7"/>
      <c r="I58" s="7"/>
      <c r="J58" s="7"/>
      <c r="K58" s="7"/>
      <c r="L58" s="7"/>
      <c r="M58" s="7"/>
      <c r="N58" s="7"/>
      <c r="O58" s="7"/>
      <c r="P58" s="7"/>
    </row>
    <row r="59" spans="1:256" s="40" customFormat="1" ht="12">
      <c r="A59" s="15" t="s">
        <v>94</v>
      </c>
      <c r="B59" s="30"/>
      <c r="C59" s="38"/>
      <c r="D59" s="39">
        <f aca="true" t="shared" si="0" ref="D59:O59">SUMPRODUCT($B$12:$B$56,D12:D56)</f>
        <v>-3313.01135</v>
      </c>
      <c r="E59" s="39">
        <f t="shared" si="0"/>
        <v>-635.055</v>
      </c>
      <c r="F59" s="39">
        <f t="shared" si="0"/>
        <v>0</v>
      </c>
      <c r="G59" s="39">
        <f t="shared" si="0"/>
        <v>0</v>
      </c>
      <c r="H59" s="39">
        <f t="shared" si="0"/>
        <v>0</v>
      </c>
      <c r="I59" s="39">
        <f t="shared" si="0"/>
        <v>0</v>
      </c>
      <c r="J59" s="39">
        <f t="shared" si="0"/>
        <v>0</v>
      </c>
      <c r="K59" s="39">
        <f t="shared" si="0"/>
        <v>0</v>
      </c>
      <c r="L59" s="39">
        <f t="shared" si="0"/>
        <v>0</v>
      </c>
      <c r="M59" s="39">
        <f t="shared" si="0"/>
        <v>0</v>
      </c>
      <c r="N59" s="39">
        <f t="shared" si="0"/>
        <v>0</v>
      </c>
      <c r="O59" s="39">
        <f t="shared" si="0"/>
        <v>0</v>
      </c>
      <c r="P59" s="7"/>
      <c r="IH59" s="41"/>
      <c r="II59" s="41"/>
      <c r="IJ59" s="41"/>
      <c r="IK59" s="3"/>
      <c r="IL59" s="3"/>
      <c r="IM59" s="3"/>
      <c r="IN59" s="3"/>
      <c r="IO59" s="3"/>
      <c r="IP59" s="3"/>
      <c r="IQ59" s="3"/>
      <c r="IR59" s="3"/>
      <c r="IS59" s="3"/>
      <c r="IT59" s="3"/>
      <c r="IU59" s="3"/>
      <c r="IV59" s="3"/>
    </row>
    <row r="60" spans="1:256" s="40" customFormat="1" ht="12">
      <c r="A60" s="15" t="s">
        <v>95</v>
      </c>
      <c r="B60" s="30"/>
      <c r="C60" s="38"/>
      <c r="D60" s="42">
        <f aca="true" t="shared" si="1" ref="D60:O60">D4*D5+SUMPRODUCT($B$6:$B$8,D6:D8)</f>
        <v>3576.359</v>
      </c>
      <c r="E60" s="42">
        <f t="shared" si="1"/>
        <v>3575</v>
      </c>
      <c r="F60" s="42">
        <f t="shared" si="1"/>
        <v>0</v>
      </c>
      <c r="G60" s="42">
        <f t="shared" si="1"/>
        <v>0</v>
      </c>
      <c r="H60" s="42">
        <f t="shared" si="1"/>
        <v>0</v>
      </c>
      <c r="I60" s="42">
        <f t="shared" si="1"/>
        <v>0</v>
      </c>
      <c r="J60" s="42">
        <f t="shared" si="1"/>
        <v>0</v>
      </c>
      <c r="K60" s="42">
        <f t="shared" si="1"/>
        <v>0</v>
      </c>
      <c r="L60" s="42">
        <f t="shared" si="1"/>
        <v>0</v>
      </c>
      <c r="M60" s="42">
        <f t="shared" si="1"/>
        <v>0</v>
      </c>
      <c r="N60" s="42">
        <f t="shared" si="1"/>
        <v>0</v>
      </c>
      <c r="O60" s="42">
        <f t="shared" si="1"/>
        <v>0</v>
      </c>
      <c r="P60" s="7"/>
      <c r="IH60" s="41"/>
      <c r="II60" s="41"/>
      <c r="IJ60" s="41"/>
      <c r="IK60" s="3"/>
      <c r="IL60" s="3"/>
      <c r="IM60" s="3"/>
      <c r="IN60" s="3"/>
      <c r="IO60" s="3"/>
      <c r="IP60" s="3"/>
      <c r="IQ60" s="3"/>
      <c r="IR60" s="3"/>
      <c r="IS60" s="3"/>
      <c r="IT60" s="3"/>
      <c r="IU60" s="3"/>
      <c r="IV60" s="3"/>
    </row>
    <row r="61" spans="1:256" s="40" customFormat="1" ht="12">
      <c r="A61" s="15" t="s">
        <v>96</v>
      </c>
      <c r="B61" s="30"/>
      <c r="C61" s="38"/>
      <c r="D61" s="39">
        <f aca="true" t="shared" si="2" ref="D61:O61">D59+D60</f>
        <v>263.3476499999997</v>
      </c>
      <c r="E61" s="39">
        <f t="shared" si="2"/>
        <v>2939.945</v>
      </c>
      <c r="F61" s="39">
        <f t="shared" si="2"/>
        <v>0</v>
      </c>
      <c r="G61" s="39">
        <f t="shared" si="2"/>
        <v>0</v>
      </c>
      <c r="H61" s="39">
        <f t="shared" si="2"/>
        <v>0</v>
      </c>
      <c r="I61" s="39">
        <f t="shared" si="2"/>
        <v>0</v>
      </c>
      <c r="J61" s="39">
        <f t="shared" si="2"/>
        <v>0</v>
      </c>
      <c r="K61" s="39">
        <f t="shared" si="2"/>
        <v>0</v>
      </c>
      <c r="L61" s="39">
        <f t="shared" si="2"/>
        <v>0</v>
      </c>
      <c r="M61" s="39">
        <f t="shared" si="2"/>
        <v>0</v>
      </c>
      <c r="N61" s="39">
        <f t="shared" si="2"/>
        <v>0</v>
      </c>
      <c r="O61" s="39">
        <f t="shared" si="2"/>
        <v>0</v>
      </c>
      <c r="P61" s="7"/>
      <c r="IH61" s="41"/>
      <c r="II61" s="41"/>
      <c r="IJ61" s="41"/>
      <c r="IK61" s="3"/>
      <c r="IL61" s="3"/>
      <c r="IM61" s="3"/>
      <c r="IN61" s="3"/>
      <c r="IO61" s="3"/>
      <c r="IP61" s="3"/>
      <c r="IQ61" s="3"/>
      <c r="IR61" s="3"/>
      <c r="IS61" s="3"/>
      <c r="IT61" s="3"/>
      <c r="IU61" s="3"/>
      <c r="IV61" s="3"/>
    </row>
    <row r="62" spans="1:256" s="40" customFormat="1" ht="12">
      <c r="A62" s="15" t="s">
        <v>97</v>
      </c>
      <c r="B62" s="43"/>
      <c r="C62" s="38"/>
      <c r="D62" s="44">
        <f aca="true" t="shared" si="3" ref="D62:O62">D61/D4</f>
        <v>131.67382499999985</v>
      </c>
      <c r="E62" s="44">
        <f t="shared" si="3"/>
        <v>1469.9725</v>
      </c>
      <c r="F62" s="44" t="e">
        <f t="shared" si="3"/>
        <v>#DIV/0!</v>
      </c>
      <c r="G62" s="44" t="e">
        <f t="shared" si="3"/>
        <v>#DIV/0!</v>
      </c>
      <c r="H62" s="44" t="e">
        <f t="shared" si="3"/>
        <v>#DIV/0!</v>
      </c>
      <c r="I62" s="44" t="e">
        <f t="shared" si="3"/>
        <v>#DIV/0!</v>
      </c>
      <c r="J62" s="44" t="e">
        <f t="shared" si="3"/>
        <v>#DIV/0!</v>
      </c>
      <c r="K62" s="44" t="e">
        <f t="shared" si="3"/>
        <v>#DIV/0!</v>
      </c>
      <c r="L62" s="44" t="e">
        <f t="shared" si="3"/>
        <v>#DIV/0!</v>
      </c>
      <c r="M62" s="44" t="e">
        <f t="shared" si="3"/>
        <v>#DIV/0!</v>
      </c>
      <c r="N62" s="44" t="e">
        <f t="shared" si="3"/>
        <v>#DIV/0!</v>
      </c>
      <c r="O62" s="44" t="e">
        <f t="shared" si="3"/>
        <v>#DIV/0!</v>
      </c>
      <c r="P62" s="7"/>
      <c r="IH62" s="41"/>
      <c r="II62" s="41"/>
      <c r="IJ62" s="41"/>
      <c r="IK62" s="3"/>
      <c r="IL62" s="3"/>
      <c r="IM62" s="3"/>
      <c r="IN62" s="3"/>
      <c r="IO62" s="3"/>
      <c r="IP62" s="3"/>
      <c r="IQ62" s="3"/>
      <c r="IR62" s="3"/>
      <c r="IS62" s="3"/>
      <c r="IT62" s="3"/>
      <c r="IU62" s="3"/>
      <c r="IV62" s="3"/>
    </row>
    <row r="63" spans="1:256" s="40" customFormat="1" ht="12">
      <c r="A63" s="15"/>
      <c r="B63" s="30"/>
      <c r="C63" s="10"/>
      <c r="D63" s="38"/>
      <c r="E63" s="4"/>
      <c r="F63" s="4"/>
      <c r="G63" s="45"/>
      <c r="H63" s="46"/>
      <c r="I63" s="47"/>
      <c r="J63" s="45"/>
      <c r="K63" s="45"/>
      <c r="L63" s="45"/>
      <c r="M63" s="45"/>
      <c r="N63" s="45"/>
      <c r="O63" s="45"/>
      <c r="P63" s="7"/>
      <c r="IH63" s="41"/>
      <c r="II63" s="41"/>
      <c r="IJ63" s="41"/>
      <c r="IK63" s="48"/>
      <c r="IL63" s="48"/>
      <c r="IM63" s="48"/>
      <c r="IN63" s="48"/>
      <c r="IO63" s="48"/>
      <c r="IP63" s="48"/>
      <c r="IQ63" s="48"/>
      <c r="IR63" s="48"/>
      <c r="IS63" s="48"/>
      <c r="IT63" s="48"/>
      <c r="IU63" s="48"/>
      <c r="IV63" s="48"/>
    </row>
    <row r="64" ht="12">
      <c r="P64" s="7"/>
    </row>
    <row r="65" spans="1:15" ht="12">
      <c r="A65" s="49" t="s">
        <v>98</v>
      </c>
      <c r="B65" s="50" t="s">
        <v>99</v>
      </c>
      <c r="C65" s="51" t="s">
        <v>100</v>
      </c>
      <c r="D65"/>
      <c r="E65"/>
      <c r="F65"/>
      <c r="G65"/>
      <c r="H65"/>
      <c r="I65"/>
      <c r="J65"/>
      <c r="K65"/>
      <c r="L65"/>
      <c r="M65"/>
      <c r="N65"/>
      <c r="O65"/>
    </row>
    <row r="66" spans="1:16" ht="12">
      <c r="A66" s="52" t="s">
        <v>101</v>
      </c>
      <c r="B66" s="53">
        <f aca="true" t="shared" si="4" ref="B66:B71">SUM(D66:O66)</f>
        <v>-802.56</v>
      </c>
      <c r="C66" s="54">
        <f>INT(B66/$B$71*100)/100</f>
        <v>0.2</v>
      </c>
      <c r="D66" s="55">
        <f aca="true" t="shared" si="5" ref="D66:O66">(SUMPRODUCT($B$12:$B$17,D12:D17))</f>
        <v>-446.34000000000003</v>
      </c>
      <c r="E66" s="55">
        <f t="shared" si="5"/>
        <v>-356.21999999999997</v>
      </c>
      <c r="F66" s="55">
        <f t="shared" si="5"/>
        <v>0</v>
      </c>
      <c r="G66" s="55">
        <f t="shared" si="5"/>
        <v>0</v>
      </c>
      <c r="H66" s="55">
        <f t="shared" si="5"/>
        <v>0</v>
      </c>
      <c r="I66" s="55">
        <f t="shared" si="5"/>
        <v>0</v>
      </c>
      <c r="J66" s="55">
        <f t="shared" si="5"/>
        <v>0</v>
      </c>
      <c r="K66" s="55">
        <f t="shared" si="5"/>
        <v>0</v>
      </c>
      <c r="L66" s="55">
        <f t="shared" si="5"/>
        <v>0</v>
      </c>
      <c r="M66" s="55">
        <f t="shared" si="5"/>
        <v>0</v>
      </c>
      <c r="N66" s="55">
        <f t="shared" si="5"/>
        <v>0</v>
      </c>
      <c r="O66" s="55">
        <f t="shared" si="5"/>
        <v>0</v>
      </c>
      <c r="P66" s="56"/>
    </row>
    <row r="67" spans="1:256" ht="12">
      <c r="A67" s="57" t="s">
        <v>102</v>
      </c>
      <c r="B67" s="53">
        <f t="shared" si="4"/>
        <v>-582.8214</v>
      </c>
      <c r="C67" s="54">
        <f>INT(B67/$B$71*100)/100</f>
        <v>0.14</v>
      </c>
      <c r="D67" s="55">
        <f aca="true" t="shared" si="6" ref="D67:O67">(SUMPRODUCT($B$21:$B$29,D21:D29))</f>
        <v>-582.8214</v>
      </c>
      <c r="E67" s="55">
        <f t="shared" si="6"/>
        <v>0</v>
      </c>
      <c r="F67" s="55">
        <f t="shared" si="6"/>
        <v>0</v>
      </c>
      <c r="G67" s="55">
        <f t="shared" si="6"/>
        <v>0</v>
      </c>
      <c r="H67" s="55">
        <f t="shared" si="6"/>
        <v>0</v>
      </c>
      <c r="I67" s="55">
        <f t="shared" si="6"/>
        <v>0</v>
      </c>
      <c r="J67" s="55">
        <f t="shared" si="6"/>
        <v>0</v>
      </c>
      <c r="K67" s="55">
        <f t="shared" si="6"/>
        <v>0</v>
      </c>
      <c r="L67" s="55">
        <f t="shared" si="6"/>
        <v>0</v>
      </c>
      <c r="M67" s="55">
        <f t="shared" si="6"/>
        <v>0</v>
      </c>
      <c r="N67" s="55">
        <f t="shared" si="6"/>
        <v>0</v>
      </c>
      <c r="O67" s="55">
        <f t="shared" si="6"/>
        <v>0</v>
      </c>
      <c r="P67" s="56"/>
      <c r="Q67" s="58"/>
      <c r="R67" s="58"/>
      <c r="S67" s="58"/>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16" ht="12">
      <c r="A68" s="57" t="s">
        <v>103</v>
      </c>
      <c r="B68" s="53">
        <f t="shared" si="4"/>
        <v>-839.26645</v>
      </c>
      <c r="C68" s="54">
        <f>INT(B68/$B$71*100)/100</f>
        <v>0.21</v>
      </c>
      <c r="D68" s="55">
        <f aca="true" t="shared" si="7" ref="D68:O68">(SUMPRODUCT($B$32:$B$38,D32:D38))</f>
        <v>-772.25145</v>
      </c>
      <c r="E68" s="55">
        <f t="shared" si="7"/>
        <v>-67.015</v>
      </c>
      <c r="F68" s="55">
        <f t="shared" si="7"/>
        <v>0</v>
      </c>
      <c r="G68" s="55">
        <f t="shared" si="7"/>
        <v>0</v>
      </c>
      <c r="H68" s="55">
        <f t="shared" si="7"/>
        <v>0</v>
      </c>
      <c r="I68" s="55">
        <f t="shared" si="7"/>
        <v>0</v>
      </c>
      <c r="J68" s="55">
        <f t="shared" si="7"/>
        <v>0</v>
      </c>
      <c r="K68" s="55">
        <f t="shared" si="7"/>
        <v>0</v>
      </c>
      <c r="L68" s="55">
        <f t="shared" si="7"/>
        <v>0</v>
      </c>
      <c r="M68" s="55">
        <f t="shared" si="7"/>
        <v>0</v>
      </c>
      <c r="N68" s="55">
        <f t="shared" si="7"/>
        <v>0</v>
      </c>
      <c r="O68" s="55">
        <f t="shared" si="7"/>
        <v>0</v>
      </c>
      <c r="P68" s="56"/>
    </row>
    <row r="69" spans="1:16" ht="12">
      <c r="A69" s="57" t="s">
        <v>104</v>
      </c>
      <c r="B69" s="53">
        <f t="shared" si="4"/>
        <v>-1660.8</v>
      </c>
      <c r="C69" s="54">
        <f>INT(B69/$B$71*100)/100</f>
        <v>0.42</v>
      </c>
      <c r="D69" s="55">
        <f aca="true" t="shared" si="8" ref="D69:O69">(SUMPRODUCT($B$41:$B$51,D41:D51))</f>
        <v>-1450.8</v>
      </c>
      <c r="E69" s="55">
        <f t="shared" si="8"/>
        <v>-210</v>
      </c>
      <c r="F69" s="55">
        <f t="shared" si="8"/>
        <v>0</v>
      </c>
      <c r="G69" s="55">
        <f t="shared" si="8"/>
        <v>0</v>
      </c>
      <c r="H69" s="55">
        <f t="shared" si="8"/>
        <v>0</v>
      </c>
      <c r="I69" s="55">
        <f t="shared" si="8"/>
        <v>0</v>
      </c>
      <c r="J69" s="55">
        <f t="shared" si="8"/>
        <v>0</v>
      </c>
      <c r="K69" s="55">
        <f t="shared" si="8"/>
        <v>0</v>
      </c>
      <c r="L69" s="55">
        <f t="shared" si="8"/>
        <v>0</v>
      </c>
      <c r="M69" s="55">
        <f t="shared" si="8"/>
        <v>0</v>
      </c>
      <c r="N69" s="55">
        <f t="shared" si="8"/>
        <v>0</v>
      </c>
      <c r="O69" s="55">
        <f t="shared" si="8"/>
        <v>0</v>
      </c>
      <c r="P69" s="56"/>
    </row>
    <row r="70" spans="1:16" ht="12">
      <c r="A70" s="57" t="s">
        <v>0</v>
      </c>
      <c r="B70" s="53">
        <f t="shared" si="4"/>
        <v>-62.618500000000004</v>
      </c>
      <c r="C70" s="54">
        <f>INT(B70/$B$71*100)/100</f>
        <v>0.01</v>
      </c>
      <c r="D70" s="55">
        <f aca="true" t="shared" si="9" ref="D70:O70">(SUMPRODUCT($B$54:$B$56,D54:D56))</f>
        <v>-60.798500000000004</v>
      </c>
      <c r="E70" s="55">
        <f t="shared" si="9"/>
        <v>-1.82</v>
      </c>
      <c r="F70" s="55">
        <f t="shared" si="9"/>
        <v>0</v>
      </c>
      <c r="G70" s="55">
        <f t="shared" si="9"/>
        <v>0</v>
      </c>
      <c r="H70" s="55">
        <f t="shared" si="9"/>
        <v>0</v>
      </c>
      <c r="I70" s="55">
        <f t="shared" si="9"/>
        <v>0</v>
      </c>
      <c r="J70" s="55">
        <f t="shared" si="9"/>
        <v>0</v>
      </c>
      <c r="K70" s="55">
        <f t="shared" si="9"/>
        <v>0</v>
      </c>
      <c r="L70" s="55">
        <f t="shared" si="9"/>
        <v>0</v>
      </c>
      <c r="M70" s="55">
        <f t="shared" si="9"/>
        <v>0</v>
      </c>
      <c r="N70" s="55">
        <f t="shared" si="9"/>
        <v>0</v>
      </c>
      <c r="O70" s="55">
        <f t="shared" si="9"/>
        <v>0</v>
      </c>
      <c r="P70" s="56"/>
    </row>
    <row r="71" spans="1:16" ht="12">
      <c r="A71" s="59" t="s">
        <v>1</v>
      </c>
      <c r="B71" s="60">
        <f t="shared" si="4"/>
        <v>-3948.0663499999996</v>
      </c>
      <c r="C71" s="61"/>
      <c r="D71" s="62">
        <f aca="true" t="shared" si="10" ref="D71:O71">SUM(D66:D70)</f>
        <v>-3313.0113499999998</v>
      </c>
      <c r="E71" s="62">
        <f t="shared" si="10"/>
        <v>-635.055</v>
      </c>
      <c r="F71" s="62">
        <f t="shared" si="10"/>
        <v>0</v>
      </c>
      <c r="G71" s="62">
        <f t="shared" si="10"/>
        <v>0</v>
      </c>
      <c r="H71" s="62">
        <f t="shared" si="10"/>
        <v>0</v>
      </c>
      <c r="I71" s="62">
        <f t="shared" si="10"/>
        <v>0</v>
      </c>
      <c r="J71" s="62">
        <f t="shared" si="10"/>
        <v>0</v>
      </c>
      <c r="K71" s="62">
        <f t="shared" si="10"/>
        <v>0</v>
      </c>
      <c r="L71" s="62">
        <f t="shared" si="10"/>
        <v>0</v>
      </c>
      <c r="M71" s="62">
        <f t="shared" si="10"/>
        <v>0</v>
      </c>
      <c r="N71" s="62">
        <f t="shared" si="10"/>
        <v>0</v>
      </c>
      <c r="O71" s="62">
        <f t="shared" si="10"/>
        <v>0</v>
      </c>
      <c r="P71" s="63"/>
    </row>
    <row r="72" spans="1:16" ht="12">
      <c r="A72" s="64"/>
      <c r="B72" s="65"/>
      <c r="C72" s="66"/>
      <c r="D72" s="67"/>
      <c r="E72" s="67"/>
      <c r="F72" s="67"/>
      <c r="G72" s="67"/>
      <c r="H72" s="67"/>
      <c r="I72" s="67"/>
      <c r="J72" s="67"/>
      <c r="K72" s="67"/>
      <c r="L72" s="67"/>
      <c r="M72" s="67"/>
      <c r="N72" s="67"/>
      <c r="O72" s="67"/>
      <c r="P72" s="68"/>
    </row>
    <row r="73" spans="1:16" ht="12">
      <c r="A73" s="59" t="s">
        <v>95</v>
      </c>
      <c r="B73" s="53">
        <f>SUM(D73:O73)</f>
        <v>7151.359</v>
      </c>
      <c r="C73" s="69"/>
      <c r="D73" s="55">
        <f aca="true" t="shared" si="11" ref="D73:O73">D60</f>
        <v>3576.359</v>
      </c>
      <c r="E73" s="55">
        <f t="shared" si="11"/>
        <v>3575</v>
      </c>
      <c r="F73" s="55">
        <f t="shared" si="11"/>
        <v>0</v>
      </c>
      <c r="G73" s="55">
        <f t="shared" si="11"/>
        <v>0</v>
      </c>
      <c r="H73" s="55">
        <f t="shared" si="11"/>
        <v>0</v>
      </c>
      <c r="I73" s="55">
        <f t="shared" si="11"/>
        <v>0</v>
      </c>
      <c r="J73" s="55">
        <f t="shared" si="11"/>
        <v>0</v>
      </c>
      <c r="K73" s="55">
        <f t="shared" si="11"/>
        <v>0</v>
      </c>
      <c r="L73" s="55">
        <f t="shared" si="11"/>
        <v>0</v>
      </c>
      <c r="M73" s="55">
        <f t="shared" si="11"/>
        <v>0</v>
      </c>
      <c r="N73" s="55">
        <f t="shared" si="11"/>
        <v>0</v>
      </c>
      <c r="O73" s="55">
        <f t="shared" si="11"/>
        <v>0</v>
      </c>
      <c r="P73" s="56"/>
    </row>
    <row r="74" spans="1:16" ht="14.25" customHeight="1">
      <c r="A74" s="57" t="s">
        <v>96</v>
      </c>
      <c r="B74" s="60">
        <f>SUM(D74:O74)</f>
        <v>3203.2926500000003</v>
      </c>
      <c r="C74" s="53"/>
      <c r="D74" s="70">
        <f aca="true" t="shared" si="12" ref="D74:O74">D71+D73</f>
        <v>263.34765000000016</v>
      </c>
      <c r="E74" s="70">
        <f t="shared" si="12"/>
        <v>2939.945</v>
      </c>
      <c r="F74" s="70">
        <f t="shared" si="12"/>
        <v>0</v>
      </c>
      <c r="G74" s="70">
        <f t="shared" si="12"/>
        <v>0</v>
      </c>
      <c r="H74" s="70">
        <f t="shared" si="12"/>
        <v>0</v>
      </c>
      <c r="I74" s="70">
        <f t="shared" si="12"/>
        <v>0</v>
      </c>
      <c r="J74" s="70">
        <f t="shared" si="12"/>
        <v>0</v>
      </c>
      <c r="K74" s="70">
        <f t="shared" si="12"/>
        <v>0</v>
      </c>
      <c r="L74" s="70">
        <f t="shared" si="12"/>
        <v>0</v>
      </c>
      <c r="M74" s="70">
        <f t="shared" si="12"/>
        <v>0</v>
      </c>
      <c r="N74" s="70">
        <f t="shared" si="12"/>
        <v>0</v>
      </c>
      <c r="O74" s="70">
        <f t="shared" si="12"/>
        <v>0</v>
      </c>
      <c r="P74" s="71"/>
    </row>
    <row r="75" spans="1:16" ht="12">
      <c r="A75"/>
      <c r="B75" s="72"/>
      <c r="C75" s="73"/>
      <c r="F75"/>
      <c r="G75"/>
      <c r="H75"/>
      <c r="P75" s="74"/>
    </row>
    <row r="76" spans="1:16" ht="12">
      <c r="A76"/>
      <c r="F76"/>
      <c r="G76"/>
      <c r="H76"/>
      <c r="P76" s="73"/>
    </row>
    <row r="77" spans="1:8" ht="12">
      <c r="A77"/>
      <c r="G77" s="75"/>
      <c r="H77" s="76"/>
    </row>
    <row r="78" spans="1:7" ht="12">
      <c r="A78" s="3" t="s">
        <v>2</v>
      </c>
      <c r="E78" s="73"/>
      <c r="F78" s="2"/>
      <c r="G78" s="74"/>
    </row>
    <row r="79" spans="1:7" ht="12">
      <c r="A79" s="77" t="str">
        <f>CONCATENATE("&lt;tr align=right&gt;&lt;th&gt;",A65,"&lt;/th&gt;&lt;th&gt;",B65,"&lt;/th&gt;&lt;th&gt;",C65,"&lt;/th&gt;&lt;/tr&gt;")</f>
        <v>&lt;tr align=right&gt;&lt;th&gt;Category&lt;/th&gt;&lt;th&gt;YTD&lt;/th&gt;&lt;th&gt;% total&lt;/th&gt;&lt;/tr&gt;</v>
      </c>
      <c r="F79" s="77"/>
      <c r="G79" s="74"/>
    </row>
    <row r="80" spans="1:7" ht="12">
      <c r="A80" s="77" t="str">
        <f>CONCATENATE("&lt;tr align=right&gt;&lt;td&gt;",A66,"&lt;/td&gt;&lt;td&gt;¢",INT(B66),"&lt;/td&gt;&lt;td&gt;",C66*100,"%&lt;/td&gt;&lt;/tr&gt;")</f>
        <v>&lt;tr align=right&gt;&lt;td&gt;Transport&lt;/td&gt;&lt;td&gt;¢-803&lt;/td&gt;&lt;td&gt;20%&lt;/td&gt;&lt;/tr&gt;</v>
      </c>
      <c r="F80" s="77"/>
      <c r="G80" s="74"/>
    </row>
    <row r="81" spans="1:7" ht="12">
      <c r="A81" s="77" t="str">
        <f>CONCATENATE("&lt;tr align=right&gt;&lt;td&gt;",A67,"&lt;/td&gt;&lt;td&gt;¢",INT(B67),"&lt;/td&gt;&lt;td&gt;",C67*100,"%&lt;/td&gt;&lt;/tr&gt;")</f>
        <v>&lt;tr align=right&gt;&lt;td&gt;Power &amp; gas&lt;/td&gt;&lt;td&gt;¢-583&lt;/td&gt;&lt;td&gt;14%&lt;/td&gt;&lt;/tr&gt;</v>
      </c>
      <c r="F81" s="77"/>
      <c r="G81" s="74"/>
    </row>
    <row r="82" spans="1:7" ht="12">
      <c r="A82" s="77" t="str">
        <f>CONCATENATE("&lt;tr align=right&gt;&lt;td&gt;",A68,"&lt;/td&gt;&lt;td&gt;¢",INT(B68),"&lt;/td&gt;&lt;td&gt;",C68*100,"%&lt;/td&gt;&lt;/tr&gt;")</f>
        <v>&lt;tr align=right&gt;&lt;td&gt;Food &amp; Water&lt;/td&gt;&lt;td&gt;¢-840&lt;/td&gt;&lt;td&gt;21%&lt;/td&gt;&lt;/tr&gt;</v>
      </c>
      <c r="F82" s="77"/>
      <c r="G82" s="74"/>
    </row>
    <row r="83" spans="1:7" ht="12">
      <c r="A83" s="77" t="str">
        <f>CONCATENATE("&lt;tr align=right&gt;&lt;td&gt;",A69,"&lt;/td&gt;&lt;td&gt;¢",INT(B69),"&lt;/td&gt;&lt;td&gt;",C69*100,"%&lt;/td&gt;&lt;/tr&gt;")</f>
        <v>&lt;tr align=right&gt;&lt;td&gt;Consumer goods&lt;/td&gt;&lt;td&gt;¢-1661&lt;/td&gt;&lt;td&gt;42%&lt;/td&gt;&lt;/tr&gt;</v>
      </c>
      <c r="F83" s="78"/>
      <c r="G83" s="79"/>
    </row>
    <row r="84" spans="1:7" ht="12">
      <c r="A84" s="77" t="str">
        <f>CONCATENATE("&lt;tr align=right&gt;&lt;td&gt;",A70,"&lt;/td&gt;&lt;td&gt;¢",INT(B70),"&lt;/td&gt;&lt;td&gt;",C70*100,"%&lt;/td&gt;&lt;/tr&gt;")</f>
        <v>&lt;tr align=right&gt;&lt;td&gt;Waste&lt;/td&gt;&lt;td&gt;¢-63&lt;/td&gt;&lt;td&gt;1%&lt;/td&gt;&lt;/tr&gt;</v>
      </c>
      <c r="F84"/>
      <c r="G84"/>
    </row>
    <row r="85" spans="1:7" ht="12">
      <c r="A85" s="77" t="str">
        <f>CONCATENATE("&lt;tr align=right&gt;&lt;td&gt;",A71,"&lt;/td&gt;&lt;td&gt;¢",INT(B71),"&lt;/td&gt;&lt;td&gt;","&lt;/td&gt;&lt;/tr&gt;")</f>
        <v>&lt;tr align=right&gt;&lt;td&gt;Total spending&lt;/td&gt;&lt;td&gt;¢-3949&lt;/td&gt;&lt;td&gt;&lt;/td&gt;&lt;/tr&gt;</v>
      </c>
      <c r="F85" s="78"/>
      <c r="G85" s="74"/>
    </row>
    <row r="86" spans="1:7" ht="12">
      <c r="A86" s="77" t="str">
        <f>CONCATENATE("&lt;tr align=right&gt;&lt;td&gt;&lt;/td&gt;&lt;td&gt;&lt;/td&gt;&lt;td&gt;","&lt;/td&gt;&lt;/tr&gt;")</f>
        <v>&lt;tr align=right&gt;&lt;td&gt;&lt;/td&gt;&lt;td&gt;&lt;/td&gt;&lt;td&gt;&lt;/td&gt;&lt;/tr&gt;</v>
      </c>
      <c r="F86" s="77"/>
      <c r="G86" s="73"/>
    </row>
    <row r="87" ht="12">
      <c r="A87" s="77" t="str">
        <f>CONCATENATE("&lt;tr align=right&gt;&lt;td&gt;",A73,"&lt;/td&gt;&lt;td&gt;¢",INT(B73),"&lt;/td&gt;&lt;td&gt;","&lt;/td&gt;&lt;/tr&gt;")</f>
        <v>&lt;tr align=right&gt;&lt;td&gt;Income&lt;/td&gt;&lt;td&gt;¢7151&lt;/td&gt;&lt;td&gt;&lt;/td&gt;&lt;/tr&gt;</v>
      </c>
    </row>
    <row r="88" ht="12">
      <c r="A88" s="77" t="str">
        <f>CONCATENATE("&lt;tr align=right&gt;&lt;td&gt;",A74,"&lt;/td&gt;&lt;td&gt;¢",INT(B74),"&lt;/td&gt;&lt;td&gt;","&lt;/td&gt;&lt;/tr&gt;")</f>
        <v>&lt;tr align=right&gt;&lt;td&gt;Balance&lt;/td&gt;&lt;td&gt;¢3203&lt;/td&gt;&lt;td&gt;&lt;/td&gt;&lt;/tr&gt;</v>
      </c>
    </row>
    <row r="89" ht="12">
      <c r="A89" s="1" t="s">
        <v>3</v>
      </c>
    </row>
  </sheetData>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legacyDrawing r:id="rId2"/>
</worksheet>
</file>

<file path=xl/worksheets/sheet2.xml><?xml version="1.0" encoding="utf-8"?>
<worksheet xmlns="http://schemas.openxmlformats.org/spreadsheetml/2006/main" xmlns:r="http://schemas.openxmlformats.org/officeDocument/2006/relationships">
  <dimension ref="A1:IV89"/>
  <sheetViews>
    <sheetView workbookViewId="0" topLeftCell="A1">
      <selection activeCell="A87" sqref="A87"/>
    </sheetView>
  </sheetViews>
  <sheetFormatPr defaultColWidth="11.7109375" defaultRowHeight="12.75"/>
  <cols>
    <col min="1" max="1" width="35.140625" style="3" customWidth="1"/>
    <col min="2" max="2" width="8.421875" style="3" customWidth="1"/>
    <col min="3" max="3" width="6.421875" style="3" customWidth="1"/>
    <col min="4" max="15" width="10.28125" style="3" customWidth="1"/>
    <col min="16" max="16384" width="11.7109375" style="3" customWidth="1"/>
  </cols>
  <sheetData>
    <row r="1" spans="1:16" ht="12.75">
      <c r="A1" s="4"/>
      <c r="B1" s="5"/>
      <c r="C1" s="4"/>
      <c r="D1" s="4"/>
      <c r="E1" s="4"/>
      <c r="F1" s="6"/>
      <c r="G1" s="7"/>
      <c r="H1" s="7"/>
      <c r="I1" s="7"/>
      <c r="J1" s="7"/>
      <c r="K1" s="7"/>
      <c r="L1" s="7"/>
      <c r="M1" s="7"/>
      <c r="N1" s="7"/>
      <c r="O1" s="7"/>
      <c r="P1" s="7"/>
    </row>
    <row r="2" spans="1:16" ht="20.25">
      <c r="A2" s="8" t="s">
        <v>31</v>
      </c>
      <c r="B2" s="5"/>
      <c r="C2" s="4"/>
      <c r="D2" s="9"/>
      <c r="E2" s="10"/>
      <c r="F2" s="11"/>
      <c r="G2" s="7"/>
      <c r="H2" s="7"/>
      <c r="I2" s="7"/>
      <c r="J2" s="7"/>
      <c r="K2" s="7"/>
      <c r="L2" s="7"/>
      <c r="M2" s="7"/>
      <c r="N2" s="7"/>
      <c r="O2" s="7"/>
      <c r="P2" s="7"/>
    </row>
    <row r="3" spans="1:16" ht="18.75">
      <c r="A3" s="12" t="s">
        <v>32</v>
      </c>
      <c r="B3" s="13" t="s">
        <v>33</v>
      </c>
      <c r="C3" s="4"/>
      <c r="D3" s="14" t="s">
        <v>34</v>
      </c>
      <c r="E3" s="14" t="s">
        <v>35</v>
      </c>
      <c r="F3" s="14" t="s">
        <v>36</v>
      </c>
      <c r="G3" s="14" t="s">
        <v>37</v>
      </c>
      <c r="H3" s="14" t="s">
        <v>38</v>
      </c>
      <c r="I3" s="14" t="s">
        <v>39</v>
      </c>
      <c r="J3" s="14" t="s">
        <v>40</v>
      </c>
      <c r="K3" s="14" t="s">
        <v>41</v>
      </c>
      <c r="L3" s="14" t="s">
        <v>42</v>
      </c>
      <c r="M3" s="14" t="s">
        <v>43</v>
      </c>
      <c r="N3" s="14" t="s">
        <v>44</v>
      </c>
      <c r="O3" s="14" t="s">
        <v>45</v>
      </c>
      <c r="P3" s="7"/>
    </row>
    <row r="4" spans="1:16" ht="12.75">
      <c r="A4" s="15" t="s">
        <v>46</v>
      </c>
      <c r="B4" s="5"/>
      <c r="C4" s="4"/>
      <c r="D4" s="16">
        <v>3</v>
      </c>
      <c r="E4" s="16"/>
      <c r="F4" s="16"/>
      <c r="G4" s="16"/>
      <c r="H4" s="16"/>
      <c r="I4" s="16"/>
      <c r="J4" s="16"/>
      <c r="K4" s="16"/>
      <c r="L4" s="16"/>
      <c r="M4" s="16"/>
      <c r="N4" s="16"/>
      <c r="O4" s="16"/>
      <c r="P4" s="7"/>
    </row>
    <row r="5" spans="1:16" ht="12.75">
      <c r="A5" s="15" t="s">
        <v>47</v>
      </c>
      <c r="B5" s="5"/>
      <c r="C5" s="4"/>
      <c r="D5" s="17"/>
      <c r="E5" s="17"/>
      <c r="F5" s="17"/>
      <c r="G5" s="17"/>
      <c r="H5" s="17"/>
      <c r="I5" s="17"/>
      <c r="J5" s="17"/>
      <c r="K5" s="17"/>
      <c r="L5" s="17"/>
      <c r="M5" s="17"/>
      <c r="N5" s="17"/>
      <c r="O5" s="17"/>
      <c r="P5" s="7"/>
    </row>
    <row r="6" spans="1:16" ht="12.75">
      <c r="A6" s="18" t="s">
        <v>48</v>
      </c>
      <c r="B6" s="19">
        <v>150</v>
      </c>
      <c r="C6" s="20"/>
      <c r="D6" s="21">
        <f>1/3</f>
        <v>0.3333333333333333</v>
      </c>
      <c r="E6" s="22"/>
      <c r="F6" s="22"/>
      <c r="G6" s="22"/>
      <c r="H6" s="22"/>
      <c r="I6" s="22"/>
      <c r="J6" s="22"/>
      <c r="K6" s="22"/>
      <c r="L6" s="22"/>
      <c r="M6" s="22"/>
      <c r="N6" s="22"/>
      <c r="O6" s="22"/>
      <c r="P6" s="7"/>
    </row>
    <row r="7" spans="1:16" ht="12.75">
      <c r="A7" s="18" t="s">
        <v>49</v>
      </c>
      <c r="B7" s="19">
        <v>75</v>
      </c>
      <c r="C7" s="20"/>
      <c r="D7" s="23">
        <v>1</v>
      </c>
      <c r="E7" s="24"/>
      <c r="F7" s="24"/>
      <c r="G7" s="24"/>
      <c r="H7" s="24"/>
      <c r="I7" s="24"/>
      <c r="J7" s="24"/>
      <c r="K7" s="24"/>
      <c r="L7" s="24"/>
      <c r="M7" s="24"/>
      <c r="N7" s="24"/>
      <c r="O7" s="24"/>
      <c r="P7" s="7"/>
    </row>
    <row r="8" spans="1:16" ht="12.75">
      <c r="A8" s="18" t="s">
        <v>50</v>
      </c>
      <c r="B8" s="19">
        <v>0.30000000000000004</v>
      </c>
      <c r="C8" s="20"/>
      <c r="D8" s="21">
        <v>3</v>
      </c>
      <c r="E8" s="22"/>
      <c r="F8" s="22"/>
      <c r="G8" s="22"/>
      <c r="H8" s="22"/>
      <c r="I8" s="22"/>
      <c r="J8" s="22"/>
      <c r="K8" s="22"/>
      <c r="L8" s="22"/>
      <c r="M8" s="22"/>
      <c r="N8" s="22"/>
      <c r="O8" s="22"/>
      <c r="P8" s="7"/>
    </row>
    <row r="9" spans="1:16" ht="12.75">
      <c r="A9" s="18"/>
      <c r="B9" s="18"/>
      <c r="C9" s="20"/>
      <c r="D9" s="18"/>
      <c r="E9" s="18"/>
      <c r="F9" s="18"/>
      <c r="G9" s="18"/>
      <c r="H9" s="18"/>
      <c r="I9" s="18"/>
      <c r="J9" s="18"/>
      <c r="K9" s="18"/>
      <c r="L9" s="18"/>
      <c r="M9" s="18"/>
      <c r="N9" s="18"/>
      <c r="O9" s="18"/>
      <c r="P9" s="7"/>
    </row>
    <row r="10" spans="1:16" ht="18.75">
      <c r="A10" s="25" t="s">
        <v>51</v>
      </c>
      <c r="B10" s="26"/>
      <c r="C10" s="4"/>
      <c r="D10" s="27"/>
      <c r="E10" s="27"/>
      <c r="F10" s="27"/>
      <c r="G10" s="27"/>
      <c r="H10" s="27"/>
      <c r="I10" s="27"/>
      <c r="J10" s="27"/>
      <c r="K10" s="27"/>
      <c r="L10" s="27"/>
      <c r="M10" s="27"/>
      <c r="N10" s="27"/>
      <c r="O10" s="27"/>
      <c r="P10" s="7"/>
    </row>
    <row r="11" spans="1:16" ht="12.75">
      <c r="A11" s="28" t="s">
        <v>52</v>
      </c>
      <c r="B11" s="5"/>
      <c r="C11" s="4"/>
      <c r="D11" s="29"/>
      <c r="E11" s="29"/>
      <c r="F11" s="29"/>
      <c r="G11" s="29"/>
      <c r="H11" s="29"/>
      <c r="I11" s="29"/>
      <c r="J11" s="29"/>
      <c r="K11" s="29"/>
      <c r="L11" s="29"/>
      <c r="M11" s="29"/>
      <c r="N11" s="29"/>
      <c r="O11" s="29"/>
      <c r="P11" s="7"/>
    </row>
    <row r="12" spans="1:16" ht="12.75">
      <c r="A12" s="18" t="s">
        <v>53</v>
      </c>
      <c r="B12" s="19">
        <v>0</v>
      </c>
      <c r="C12" s="20"/>
      <c r="D12" s="21">
        <v>1200</v>
      </c>
      <c r="E12" s="22">
        <f>D12*B12</f>
        <v>0</v>
      </c>
      <c r="F12" s="22"/>
      <c r="G12" s="22"/>
      <c r="H12" s="22"/>
      <c r="I12" s="22"/>
      <c r="J12" s="22"/>
      <c r="K12" s="22"/>
      <c r="L12" s="22"/>
      <c r="M12" s="22"/>
      <c r="N12" s="22"/>
      <c r="O12" s="22"/>
      <c r="P12" s="7"/>
    </row>
    <row r="13" spans="1:16" ht="12.75">
      <c r="A13" s="18" t="s">
        <v>54</v>
      </c>
      <c r="B13" s="19">
        <v>-0.03</v>
      </c>
      <c r="C13" s="20"/>
      <c r="D13" s="23">
        <v>1200</v>
      </c>
      <c r="E13" s="24"/>
      <c r="F13" s="24"/>
      <c r="G13" s="24"/>
      <c r="H13" s="24"/>
      <c r="I13" s="24"/>
      <c r="J13" s="24"/>
      <c r="K13" s="24"/>
      <c r="L13" s="24"/>
      <c r="M13" s="24"/>
      <c r="N13" s="24"/>
      <c r="O13" s="24"/>
      <c r="P13" s="7"/>
    </row>
    <row r="14" spans="1:16" ht="12.75">
      <c r="A14" s="18" t="s">
        <v>55</v>
      </c>
      <c r="B14" s="19">
        <v>-0.05</v>
      </c>
      <c r="C14" s="20"/>
      <c r="D14" s="21">
        <v>430</v>
      </c>
      <c r="E14" s="22"/>
      <c r="F14" s="22"/>
      <c r="G14" s="22"/>
      <c r="H14" s="22"/>
      <c r="I14" s="22"/>
      <c r="J14" s="22"/>
      <c r="K14" s="22"/>
      <c r="L14" s="22"/>
      <c r="M14" s="22"/>
      <c r="N14" s="22"/>
      <c r="O14" s="22"/>
      <c r="P14" s="7"/>
    </row>
    <row r="15" spans="1:16" ht="12.75">
      <c r="A15" s="18" t="s">
        <v>56</v>
      </c>
      <c r="B15" s="19">
        <v>-0.25</v>
      </c>
      <c r="C15" s="20"/>
      <c r="D15" s="23">
        <v>40</v>
      </c>
      <c r="E15" s="24"/>
      <c r="F15" s="24"/>
      <c r="G15" s="24"/>
      <c r="H15" s="24"/>
      <c r="I15" s="24"/>
      <c r="J15" s="24"/>
      <c r="K15" s="24"/>
      <c r="L15" s="24"/>
      <c r="M15" s="24"/>
      <c r="N15" s="24"/>
      <c r="O15" s="24"/>
      <c r="P15" s="7"/>
    </row>
    <row r="16" spans="1:16" ht="12.75">
      <c r="A16" s="18" t="s">
        <v>57</v>
      </c>
      <c r="B16" s="19">
        <v>-0.5</v>
      </c>
      <c r="C16" s="20"/>
      <c r="D16" s="21">
        <v>0</v>
      </c>
      <c r="E16" s="22"/>
      <c r="F16" s="22"/>
      <c r="G16" s="22"/>
      <c r="H16" s="22"/>
      <c r="I16" s="22"/>
      <c r="J16" s="22"/>
      <c r="K16" s="22"/>
      <c r="L16" s="22"/>
      <c r="M16" s="22"/>
      <c r="N16" s="22"/>
      <c r="O16" s="22"/>
      <c r="P16" s="7"/>
    </row>
    <row r="17" spans="1:16" ht="12.75">
      <c r="A17" s="18" t="s">
        <v>58</v>
      </c>
      <c r="B17" s="19">
        <v>-3</v>
      </c>
      <c r="C17" s="20"/>
      <c r="D17" s="23">
        <v>0</v>
      </c>
      <c r="E17" s="24"/>
      <c r="F17" s="24"/>
      <c r="G17" s="24"/>
      <c r="H17" s="24"/>
      <c r="I17" s="24"/>
      <c r="J17" s="24"/>
      <c r="K17" s="24"/>
      <c r="L17" s="24"/>
      <c r="M17" s="24"/>
      <c r="N17" s="24"/>
      <c r="O17" s="24"/>
      <c r="P17" s="7"/>
    </row>
    <row r="18" spans="1:16" ht="12.75">
      <c r="A18" s="7"/>
      <c r="B18" s="30"/>
      <c r="C18" s="20"/>
      <c r="D18" s="31"/>
      <c r="E18" s="32"/>
      <c r="F18" s="32"/>
      <c r="G18" s="32"/>
      <c r="H18" s="32"/>
      <c r="I18" s="32"/>
      <c r="J18" s="32"/>
      <c r="K18" s="32"/>
      <c r="L18" s="32"/>
      <c r="M18" s="32"/>
      <c r="N18" s="32"/>
      <c r="O18" s="32"/>
      <c r="P18" s="7"/>
    </row>
    <row r="19" spans="1:16" ht="12.75">
      <c r="A19" s="18"/>
      <c r="B19" s="30"/>
      <c r="C19" s="20"/>
      <c r="D19" s="31"/>
      <c r="E19" s="32"/>
      <c r="F19" s="32"/>
      <c r="G19" s="32"/>
      <c r="H19" s="32"/>
      <c r="I19" s="32"/>
      <c r="J19" s="32"/>
      <c r="K19" s="32"/>
      <c r="L19" s="32"/>
      <c r="M19" s="32"/>
      <c r="N19" s="32"/>
      <c r="O19" s="32"/>
      <c r="P19" s="7"/>
    </row>
    <row r="20" spans="1:16" ht="12.75">
      <c r="A20" s="28" t="s">
        <v>59</v>
      </c>
      <c r="B20" s="30"/>
      <c r="C20" s="20"/>
      <c r="D20" s="31"/>
      <c r="E20" s="32"/>
      <c r="F20" s="32"/>
      <c r="G20" s="32"/>
      <c r="H20" s="32"/>
      <c r="I20" s="32"/>
      <c r="J20" s="32"/>
      <c r="K20" s="32"/>
      <c r="L20" s="32"/>
      <c r="M20" s="32"/>
      <c r="N20" s="32"/>
      <c r="O20" s="32"/>
      <c r="P20" s="7"/>
    </row>
    <row r="21" spans="1:16" ht="12.75">
      <c r="A21" s="18" t="s">
        <v>60</v>
      </c>
      <c r="B21" s="19">
        <v>-0.07</v>
      </c>
      <c r="C21" s="20"/>
      <c r="D21" s="21">
        <v>303</v>
      </c>
      <c r="E21" s="22"/>
      <c r="F21" s="22"/>
      <c r="G21" s="22"/>
      <c r="H21" s="22"/>
      <c r="I21" s="22"/>
      <c r="J21" s="22"/>
      <c r="K21" s="22"/>
      <c r="L21" s="22"/>
      <c r="M21" s="22"/>
      <c r="N21" s="22"/>
      <c r="O21" s="22"/>
      <c r="P21" s="7"/>
    </row>
    <row r="22" spans="1:16" ht="12.75">
      <c r="A22" s="18" t="s">
        <v>61</v>
      </c>
      <c r="B22" s="19">
        <v>-0.22</v>
      </c>
      <c r="C22" s="20"/>
      <c r="D22" s="23">
        <v>0</v>
      </c>
      <c r="E22" s="24"/>
      <c r="F22" s="24"/>
      <c r="G22" s="24"/>
      <c r="H22" s="24"/>
      <c r="I22" s="24"/>
      <c r="J22" s="24"/>
      <c r="K22" s="24"/>
      <c r="L22" s="24"/>
      <c r="M22" s="24"/>
      <c r="N22" s="24"/>
      <c r="O22" s="24"/>
      <c r="P22" s="7"/>
    </row>
    <row r="23" spans="1:16" ht="12.75">
      <c r="A23" s="18" t="s">
        <v>62</v>
      </c>
      <c r="B23" s="19">
        <v>-0.44</v>
      </c>
      <c r="C23" s="20"/>
      <c r="D23" s="21">
        <v>0</v>
      </c>
      <c r="E23" s="22"/>
      <c r="F23" s="22"/>
      <c r="G23" s="22"/>
      <c r="H23" s="22"/>
      <c r="I23" s="22"/>
      <c r="J23" s="22"/>
      <c r="K23" s="22"/>
      <c r="L23" s="22"/>
      <c r="M23" s="22"/>
      <c r="N23" s="22"/>
      <c r="O23" s="22"/>
      <c r="P23" s="7"/>
    </row>
    <row r="24" spans="1:16" ht="12.75" customHeight="1">
      <c r="A24" s="18" t="s">
        <v>63</v>
      </c>
      <c r="B24" s="19">
        <v>-1.5</v>
      </c>
      <c r="C24" s="20"/>
      <c r="D24" s="23">
        <v>0</v>
      </c>
      <c r="E24" s="24"/>
      <c r="F24" s="24"/>
      <c r="G24" s="24"/>
      <c r="H24" s="24"/>
      <c r="I24" s="24"/>
      <c r="J24" s="24"/>
      <c r="K24" s="24"/>
      <c r="L24" s="24"/>
      <c r="M24" s="24"/>
      <c r="N24" s="24"/>
      <c r="O24" s="24"/>
      <c r="P24" s="7"/>
    </row>
    <row r="25" spans="1:16" ht="12.75" customHeight="1">
      <c r="A25" s="18" t="s">
        <v>64</v>
      </c>
      <c r="B25" s="19">
        <v>-0.07</v>
      </c>
      <c r="C25" s="20"/>
      <c r="D25" s="21">
        <v>0</v>
      </c>
      <c r="E25" s="22"/>
      <c r="F25" s="22"/>
      <c r="G25" s="22"/>
      <c r="H25" s="22"/>
      <c r="I25" s="22"/>
      <c r="J25" s="22"/>
      <c r="K25" s="22"/>
      <c r="L25" s="22"/>
      <c r="M25" s="22"/>
      <c r="N25" s="22"/>
      <c r="O25" s="22"/>
      <c r="P25" s="7"/>
    </row>
    <row r="26" spans="1:16" ht="12.75" customHeight="1">
      <c r="A26" s="18" t="s">
        <v>65</v>
      </c>
      <c r="B26" s="19">
        <v>0</v>
      </c>
      <c r="C26" s="20"/>
      <c r="D26" s="21">
        <v>0</v>
      </c>
      <c r="E26" s="22"/>
      <c r="F26" s="22"/>
      <c r="G26" s="22"/>
      <c r="H26" s="22"/>
      <c r="I26" s="22"/>
      <c r="J26" s="22"/>
      <c r="K26" s="22"/>
      <c r="L26" s="22"/>
      <c r="M26" s="22"/>
      <c r="N26" s="22"/>
      <c r="O26" s="22"/>
      <c r="P26" s="7"/>
    </row>
    <row r="27" spans="1:16" ht="12.75" customHeight="1">
      <c r="A27" s="18" t="s">
        <v>66</v>
      </c>
      <c r="B27" s="19">
        <v>-0.55</v>
      </c>
      <c r="C27" s="20"/>
      <c r="D27" s="23">
        <v>0</v>
      </c>
      <c r="E27" s="24"/>
      <c r="F27" s="24"/>
      <c r="G27" s="24"/>
      <c r="H27" s="24"/>
      <c r="I27" s="24"/>
      <c r="J27" s="24"/>
      <c r="K27" s="24"/>
      <c r="L27" s="24"/>
      <c r="M27" s="24"/>
      <c r="N27" s="24"/>
      <c r="O27" s="24"/>
      <c r="P27" s="7"/>
    </row>
    <row r="28" spans="1:16" ht="12.75" customHeight="1">
      <c r="A28" s="18" t="s">
        <v>67</v>
      </c>
      <c r="B28" s="19">
        <v>-3</v>
      </c>
      <c r="C28" s="20"/>
      <c r="D28" s="21">
        <v>0</v>
      </c>
      <c r="E28" s="22"/>
      <c r="F28" s="22"/>
      <c r="G28" s="22"/>
      <c r="H28" s="22"/>
      <c r="I28" s="22"/>
      <c r="J28" s="22"/>
      <c r="K28" s="22"/>
      <c r="L28" s="22"/>
      <c r="M28" s="22"/>
      <c r="N28" s="22"/>
      <c r="O28" s="22"/>
      <c r="P28" s="7"/>
    </row>
    <row r="29" spans="1:16" ht="12.75" customHeight="1">
      <c r="A29" s="18" t="s">
        <v>68</v>
      </c>
      <c r="B29" s="19">
        <v>-3.5</v>
      </c>
      <c r="C29" s="20"/>
      <c r="D29" s="23">
        <v>0</v>
      </c>
      <c r="E29" s="24"/>
      <c r="F29" s="24"/>
      <c r="G29" s="24"/>
      <c r="H29" s="24"/>
      <c r="I29" s="24"/>
      <c r="J29" s="24"/>
      <c r="K29" s="24"/>
      <c r="L29" s="24"/>
      <c r="M29" s="24"/>
      <c r="N29" s="24"/>
      <c r="O29" s="24"/>
      <c r="P29" s="7"/>
    </row>
    <row r="30" spans="1:16" ht="12.75" customHeight="1">
      <c r="A30" s="18"/>
      <c r="B30" s="30"/>
      <c r="C30" s="20"/>
      <c r="D30" s="31"/>
      <c r="E30" s="32"/>
      <c r="F30" s="32"/>
      <c r="G30" s="32"/>
      <c r="H30" s="32"/>
      <c r="I30" s="32"/>
      <c r="J30" s="32"/>
      <c r="K30" s="32"/>
      <c r="L30" s="32"/>
      <c r="M30" s="32"/>
      <c r="N30" s="32"/>
      <c r="O30" s="32"/>
      <c r="P30" s="7"/>
    </row>
    <row r="31" spans="1:16" ht="12.75">
      <c r="A31" s="28" t="s">
        <v>69</v>
      </c>
      <c r="B31" s="30"/>
      <c r="C31" s="20"/>
      <c r="D31" s="31"/>
      <c r="E31" s="32"/>
      <c r="F31" s="32"/>
      <c r="G31" s="32"/>
      <c r="H31" s="32"/>
      <c r="I31" s="32"/>
      <c r="J31" s="32"/>
      <c r="K31" s="32"/>
      <c r="L31" s="32"/>
      <c r="M31" s="32"/>
      <c r="N31" s="32"/>
      <c r="O31" s="32"/>
      <c r="P31" s="7"/>
    </row>
    <row r="32" spans="1:16" ht="12.75">
      <c r="A32" s="18" t="s">
        <v>70</v>
      </c>
      <c r="B32" s="19">
        <v>0</v>
      </c>
      <c r="C32" s="20"/>
      <c r="D32" s="23">
        <v>0</v>
      </c>
      <c r="E32" s="24"/>
      <c r="F32" s="24"/>
      <c r="G32" s="24"/>
      <c r="H32" s="24"/>
      <c r="I32" s="24"/>
      <c r="J32" s="24"/>
      <c r="K32" s="24"/>
      <c r="L32" s="24"/>
      <c r="M32" s="24"/>
      <c r="N32" s="24"/>
      <c r="O32" s="24"/>
      <c r="P32" s="7"/>
    </row>
    <row r="33" spans="1:16" ht="12.75">
      <c r="A33" s="15" t="s">
        <v>71</v>
      </c>
      <c r="B33" s="19">
        <v>-0.6000000000000001</v>
      </c>
      <c r="C33" s="20"/>
      <c r="D33" s="21">
        <f>3*4*4.33*0.75</f>
        <v>38.97</v>
      </c>
      <c r="E33" s="21"/>
      <c r="F33" s="22"/>
      <c r="G33" s="22"/>
      <c r="H33" s="22"/>
      <c r="I33" s="22"/>
      <c r="J33" s="22"/>
      <c r="K33" s="22"/>
      <c r="L33" s="22"/>
      <c r="M33" s="22"/>
      <c r="N33" s="22"/>
      <c r="O33" s="22"/>
      <c r="P33" s="7"/>
    </row>
    <row r="34" spans="1:16" ht="12.75">
      <c r="A34" s="15" t="s">
        <v>72</v>
      </c>
      <c r="B34" s="19">
        <v>-1.5</v>
      </c>
      <c r="C34" s="20"/>
      <c r="D34" s="23">
        <f>3*2*4.33*0.75</f>
        <v>19.485</v>
      </c>
      <c r="E34" s="23"/>
      <c r="F34" s="24"/>
      <c r="G34" s="24"/>
      <c r="H34" s="24"/>
      <c r="I34" s="24"/>
      <c r="J34" s="24"/>
      <c r="K34" s="24"/>
      <c r="L34" s="24"/>
      <c r="M34" s="24"/>
      <c r="N34" s="24"/>
      <c r="O34" s="24"/>
      <c r="P34" s="7"/>
    </row>
    <row r="35" spans="1:16" ht="12.75">
      <c r="A35" s="15" t="s">
        <v>73</v>
      </c>
      <c r="B35" s="19">
        <v>-4</v>
      </c>
      <c r="C35" s="20"/>
      <c r="D35" s="21">
        <f>3*1.25*4.33*0.75</f>
        <v>12.178125000000001</v>
      </c>
      <c r="E35" s="21"/>
      <c r="F35" s="22"/>
      <c r="G35" s="22"/>
      <c r="H35" s="22"/>
      <c r="I35" s="22"/>
      <c r="J35" s="22"/>
      <c r="K35" s="22"/>
      <c r="L35" s="22"/>
      <c r="M35" s="22"/>
      <c r="N35" s="22"/>
      <c r="O35" s="22"/>
      <c r="P35" s="7"/>
    </row>
    <row r="36" spans="1:16" ht="12.75">
      <c r="A36" s="15" t="s">
        <v>74</v>
      </c>
      <c r="B36" s="19">
        <v>-10</v>
      </c>
      <c r="C36" s="20"/>
      <c r="D36" s="23">
        <f>3*0.5*4.33*0.75</f>
        <v>4.87125</v>
      </c>
      <c r="E36" s="23"/>
      <c r="F36" s="24"/>
      <c r="G36" s="24"/>
      <c r="H36" s="24"/>
      <c r="I36" s="24"/>
      <c r="J36" s="24"/>
      <c r="K36" s="24"/>
      <c r="L36" s="24"/>
      <c r="M36" s="24"/>
      <c r="N36" s="24"/>
      <c r="O36" s="24"/>
      <c r="P36" s="7"/>
    </row>
    <row r="37" spans="1:16" ht="12.75">
      <c r="A37" s="33" t="s">
        <v>75</v>
      </c>
      <c r="B37" s="19">
        <v>-0.005</v>
      </c>
      <c r="C37" s="20"/>
      <c r="D37" s="21">
        <v>4500</v>
      </c>
      <c r="E37" s="22"/>
      <c r="F37" s="22"/>
      <c r="G37" s="22"/>
      <c r="H37" s="22"/>
      <c r="I37" s="22"/>
      <c r="J37" s="22"/>
      <c r="K37" s="22"/>
      <c r="L37" s="22"/>
      <c r="M37" s="22"/>
      <c r="N37" s="22"/>
      <c r="O37" s="22"/>
      <c r="P37" s="7"/>
    </row>
    <row r="38" spans="1:16" ht="12.75">
      <c r="A38" s="33" t="s">
        <v>76</v>
      </c>
      <c r="B38" s="19">
        <v>0</v>
      </c>
      <c r="C38" s="20"/>
      <c r="D38" s="23">
        <v>0</v>
      </c>
      <c r="E38" s="24"/>
      <c r="F38" s="24"/>
      <c r="G38" s="24"/>
      <c r="H38" s="24"/>
      <c r="I38" s="24"/>
      <c r="J38" s="24"/>
      <c r="K38" s="24"/>
      <c r="L38" s="24"/>
      <c r="M38" s="24"/>
      <c r="N38" s="24"/>
      <c r="O38" s="24"/>
      <c r="P38" s="7"/>
    </row>
    <row r="39" spans="1:16" ht="12.75">
      <c r="A39" s="33"/>
      <c r="B39" s="30"/>
      <c r="C39" s="20"/>
      <c r="D39" s="20"/>
      <c r="E39" s="34"/>
      <c r="F39" s="34"/>
      <c r="G39" s="34"/>
      <c r="H39" s="34"/>
      <c r="I39" s="34"/>
      <c r="J39" s="34"/>
      <c r="K39" s="34"/>
      <c r="L39" s="34"/>
      <c r="M39" s="34"/>
      <c r="N39" s="34"/>
      <c r="O39" s="34"/>
      <c r="P39" s="7"/>
    </row>
    <row r="40" spans="1:16" ht="12.75">
      <c r="A40" s="35" t="s">
        <v>77</v>
      </c>
      <c r="B40" s="5"/>
      <c r="C40" s="20"/>
      <c r="D40" s="20"/>
      <c r="E40" s="34"/>
      <c r="F40" s="34"/>
      <c r="G40" s="34"/>
      <c r="H40" s="34"/>
      <c r="I40" s="34"/>
      <c r="J40" s="34"/>
      <c r="K40" s="34"/>
      <c r="L40" s="34"/>
      <c r="M40" s="34"/>
      <c r="N40" s="34"/>
      <c r="O40" s="34"/>
      <c r="P40" s="7"/>
    </row>
    <row r="41" spans="1:16" ht="12.75">
      <c r="A41" s="33" t="s">
        <v>13</v>
      </c>
      <c r="B41" s="19">
        <v>-20</v>
      </c>
      <c r="C41" s="20"/>
      <c r="D41" s="80">
        <f>0.475*3/2</f>
        <v>0.7125</v>
      </c>
      <c r="E41" s="22"/>
      <c r="F41" s="22"/>
      <c r="G41" s="22"/>
      <c r="H41" s="22"/>
      <c r="I41" s="22"/>
      <c r="J41" s="22"/>
      <c r="K41" s="22"/>
      <c r="L41" s="22"/>
      <c r="M41" s="22"/>
      <c r="N41" s="22"/>
      <c r="O41" s="22"/>
      <c r="P41" s="7"/>
    </row>
    <row r="42" spans="1:16" ht="12.75">
      <c r="A42" s="33" t="s">
        <v>79</v>
      </c>
      <c r="B42" s="19">
        <v>-40</v>
      </c>
      <c r="C42" s="20"/>
      <c r="D42" s="81">
        <f>3*1/3/2</f>
        <v>0.5</v>
      </c>
      <c r="E42" s="24"/>
      <c r="F42" s="24"/>
      <c r="G42" s="24"/>
      <c r="H42" s="24"/>
      <c r="I42" s="24"/>
      <c r="J42" s="24"/>
      <c r="K42" s="24"/>
      <c r="L42" s="24"/>
      <c r="M42" s="24"/>
      <c r="N42" s="24"/>
      <c r="O42" s="24"/>
      <c r="P42" s="7"/>
    </row>
    <row r="43" spans="1:16" ht="12.75">
      <c r="A43" s="33" t="s">
        <v>80</v>
      </c>
      <c r="B43" s="19">
        <v>-40</v>
      </c>
      <c r="C43" s="20"/>
      <c r="D43" s="80">
        <f>1/2/3/2</f>
        <v>0.08333333333333333</v>
      </c>
      <c r="E43" s="22"/>
      <c r="F43" s="22"/>
      <c r="G43" s="22"/>
      <c r="H43" s="22"/>
      <c r="I43" s="22"/>
      <c r="J43" s="22"/>
      <c r="K43" s="22"/>
      <c r="L43" s="22"/>
      <c r="M43" s="22"/>
      <c r="N43" s="22"/>
      <c r="O43" s="22"/>
      <c r="P43" s="4"/>
    </row>
    <row r="44" spans="1:16" ht="12.75">
      <c r="A44" s="33" t="s">
        <v>81</v>
      </c>
      <c r="B44" s="19">
        <v>-60</v>
      </c>
      <c r="C44" s="20"/>
      <c r="D44" s="81">
        <f>1/2/12/2</f>
        <v>0.020833333333333332</v>
      </c>
      <c r="E44" s="24"/>
      <c r="F44" s="24"/>
      <c r="G44" s="24"/>
      <c r="H44" s="24"/>
      <c r="I44" s="24"/>
      <c r="J44" s="24"/>
      <c r="K44" s="24"/>
      <c r="L44" s="24"/>
      <c r="M44" s="24"/>
      <c r="N44" s="24"/>
      <c r="O44" s="24"/>
      <c r="P44" s="4"/>
    </row>
    <row r="45" spans="1:16" ht="12.75">
      <c r="A45" s="33" t="s">
        <v>82</v>
      </c>
      <c r="B45" s="19">
        <v>-80</v>
      </c>
      <c r="C45" s="20"/>
      <c r="D45" s="80">
        <f>1/12/2</f>
        <v>0.041666666666666664</v>
      </c>
      <c r="E45" s="22"/>
      <c r="F45" s="22"/>
      <c r="G45" s="22"/>
      <c r="H45" s="22"/>
      <c r="I45" s="22"/>
      <c r="J45" s="22"/>
      <c r="K45" s="22"/>
      <c r="L45" s="22"/>
      <c r="M45" s="22"/>
      <c r="N45" s="22"/>
      <c r="O45" s="22"/>
      <c r="P45" s="7"/>
    </row>
    <row r="46" spans="1:16" ht="12.75">
      <c r="A46" s="33" t="s">
        <v>83</v>
      </c>
      <c r="B46" s="19">
        <v>-80</v>
      </c>
      <c r="C46" s="20"/>
      <c r="D46" s="81">
        <f>1/6*3/2</f>
        <v>0.25</v>
      </c>
      <c r="E46" s="24"/>
      <c r="F46" s="24"/>
      <c r="G46" s="24"/>
      <c r="H46" s="24"/>
      <c r="I46" s="24"/>
      <c r="J46" s="24"/>
      <c r="K46" s="24"/>
      <c r="L46" s="24"/>
      <c r="M46" s="24"/>
      <c r="N46" s="24"/>
      <c r="O46" s="24"/>
      <c r="P46" s="7"/>
    </row>
    <row r="47" spans="1:16" ht="12.75">
      <c r="A47" s="18" t="s">
        <v>84</v>
      </c>
      <c r="B47" s="19">
        <v>-800</v>
      </c>
      <c r="C47" s="20"/>
      <c r="D47" s="80">
        <f>1/12/5/2</f>
        <v>0.008333333333333333</v>
      </c>
      <c r="E47" s="22"/>
      <c r="F47" s="22"/>
      <c r="G47" s="22"/>
      <c r="H47" s="22"/>
      <c r="I47" s="22"/>
      <c r="J47" s="22"/>
      <c r="K47" s="22"/>
      <c r="L47" s="22"/>
      <c r="M47" s="22"/>
      <c r="N47" s="22"/>
      <c r="O47" s="22"/>
      <c r="P47" s="7"/>
    </row>
    <row r="48" spans="1:16" ht="12.75">
      <c r="A48" s="18" t="s">
        <v>85</v>
      </c>
      <c r="B48" s="19">
        <v>-20</v>
      </c>
      <c r="C48" s="20"/>
      <c r="D48" s="81">
        <f>11.5/12/5*3/2</f>
        <v>0.28750000000000003</v>
      </c>
      <c r="E48" s="24"/>
      <c r="F48" s="24"/>
      <c r="G48" s="24"/>
      <c r="H48" s="24"/>
      <c r="I48" s="24"/>
      <c r="J48" s="24"/>
      <c r="K48" s="24"/>
      <c r="L48" s="24"/>
      <c r="M48" s="24"/>
      <c r="N48" s="24"/>
      <c r="O48" s="24"/>
      <c r="P48" s="7"/>
    </row>
    <row r="49" spans="1:16" ht="12.75">
      <c r="A49" s="18" t="s">
        <v>86</v>
      </c>
      <c r="B49" s="19">
        <v>-200</v>
      </c>
      <c r="C49" s="20"/>
      <c r="D49" s="80">
        <v>0</v>
      </c>
      <c r="E49" s="22"/>
      <c r="F49" s="22"/>
      <c r="G49" s="22"/>
      <c r="H49" s="22"/>
      <c r="I49" s="22"/>
      <c r="J49" s="22"/>
      <c r="K49" s="22"/>
      <c r="L49" s="22"/>
      <c r="M49" s="22"/>
      <c r="N49" s="22"/>
      <c r="O49" s="22"/>
      <c r="P49" s="7"/>
    </row>
    <row r="50" spans="1:16" ht="12.75">
      <c r="A50" s="18" t="s">
        <v>87</v>
      </c>
      <c r="B50" s="19">
        <v>-400</v>
      </c>
      <c r="C50" s="20"/>
      <c r="D50" s="81">
        <v>0</v>
      </c>
      <c r="E50" s="24"/>
      <c r="F50" s="24"/>
      <c r="G50" s="24"/>
      <c r="H50" s="24"/>
      <c r="I50" s="24"/>
      <c r="J50" s="24"/>
      <c r="K50" s="24"/>
      <c r="L50" s="24"/>
      <c r="M50" s="24"/>
      <c r="N50" s="24"/>
      <c r="O50" s="24"/>
      <c r="P50" s="7"/>
    </row>
    <row r="51" spans="1:16" ht="12.75">
      <c r="A51" s="18" t="s">
        <v>88</v>
      </c>
      <c r="B51" s="19">
        <v>-800</v>
      </c>
      <c r="C51" s="20"/>
      <c r="D51" s="80">
        <v>0</v>
      </c>
      <c r="E51" s="22"/>
      <c r="F51" s="22"/>
      <c r="G51" s="22"/>
      <c r="H51" s="22"/>
      <c r="I51" s="22"/>
      <c r="J51" s="22"/>
      <c r="K51" s="22"/>
      <c r="L51" s="22"/>
      <c r="M51" s="22"/>
      <c r="N51" s="22"/>
      <c r="O51" s="22"/>
      <c r="P51" s="7"/>
    </row>
    <row r="52" spans="1:16" ht="12.75">
      <c r="A52" s="4"/>
      <c r="B52" s="5"/>
      <c r="C52" s="20"/>
      <c r="D52" s="31"/>
      <c r="E52" s="32"/>
      <c r="F52" s="32"/>
      <c r="G52" s="32"/>
      <c r="H52" s="32"/>
      <c r="I52" s="32"/>
      <c r="J52" s="32"/>
      <c r="K52" s="32"/>
      <c r="L52" s="32"/>
      <c r="M52" s="32"/>
      <c r="N52" s="32"/>
      <c r="O52" s="32"/>
      <c r="P52" s="7"/>
    </row>
    <row r="53" spans="1:16" ht="12.75">
      <c r="A53" s="35" t="s">
        <v>89</v>
      </c>
      <c r="B53" s="5"/>
      <c r="C53" s="20"/>
      <c r="D53" s="31"/>
      <c r="E53" s="32"/>
      <c r="F53" s="32"/>
      <c r="G53" s="32"/>
      <c r="H53" s="32"/>
      <c r="I53" s="32"/>
      <c r="J53" s="32"/>
      <c r="K53" s="32"/>
      <c r="L53" s="32"/>
      <c r="M53" s="32"/>
      <c r="N53" s="32"/>
      <c r="O53" s="32"/>
      <c r="P53" s="7"/>
    </row>
    <row r="54" spans="1:16" ht="12.75">
      <c r="A54" s="18" t="s">
        <v>90</v>
      </c>
      <c r="B54" s="19">
        <v>-0.25</v>
      </c>
      <c r="C54" s="20"/>
      <c r="D54" s="23">
        <v>10</v>
      </c>
      <c r="E54" s="24"/>
      <c r="F54" s="24"/>
      <c r="G54" s="24"/>
      <c r="H54" s="24"/>
      <c r="I54" s="24"/>
      <c r="J54" s="24"/>
      <c r="K54" s="24"/>
      <c r="L54" s="24"/>
      <c r="M54" s="24"/>
      <c r="N54" s="24"/>
      <c r="O54" s="24"/>
      <c r="P54" s="7"/>
    </row>
    <row r="55" spans="1:16" ht="12.75">
      <c r="A55" s="18" t="s">
        <v>91</v>
      </c>
      <c r="B55" s="19">
        <v>-2.7</v>
      </c>
      <c r="C55" s="20"/>
      <c r="D55" s="21">
        <f>0.1*4.33</f>
        <v>0.43300000000000005</v>
      </c>
      <c r="E55" s="22"/>
      <c r="F55" s="22"/>
      <c r="G55" s="22"/>
      <c r="H55" s="22"/>
      <c r="I55" s="22"/>
      <c r="J55" s="22"/>
      <c r="K55" s="22"/>
      <c r="L55" s="22"/>
      <c r="M55" s="22"/>
      <c r="N55" s="22"/>
      <c r="O55" s="22"/>
      <c r="P55" s="7"/>
    </row>
    <row r="56" spans="1:16" ht="12.75">
      <c r="A56" s="18" t="s">
        <v>92</v>
      </c>
      <c r="B56" s="19">
        <v>-2</v>
      </c>
      <c r="C56" s="20"/>
      <c r="D56" s="23">
        <f>1.5*4.33</f>
        <v>6.495</v>
      </c>
      <c r="E56" s="24"/>
      <c r="F56" s="24"/>
      <c r="G56" s="24"/>
      <c r="H56" s="24"/>
      <c r="I56" s="24"/>
      <c r="J56" s="24"/>
      <c r="K56" s="24"/>
      <c r="L56" s="24"/>
      <c r="M56" s="24"/>
      <c r="N56" s="24"/>
      <c r="O56" s="24"/>
      <c r="P56" s="7"/>
    </row>
    <row r="57" spans="1:16" ht="12.75">
      <c r="A57" s="7"/>
      <c r="B57" s="30"/>
      <c r="C57" s="20"/>
      <c r="D57" s="36"/>
      <c r="E57" s="18"/>
      <c r="F57" s="7"/>
      <c r="G57" s="6"/>
      <c r="H57" s="7"/>
      <c r="I57" s="7"/>
      <c r="J57" s="7"/>
      <c r="K57" s="7"/>
      <c r="L57" s="7"/>
      <c r="M57" s="7"/>
      <c r="N57" s="7"/>
      <c r="O57" s="7"/>
      <c r="P57" s="7"/>
    </row>
    <row r="58" spans="1:16" ht="18.75">
      <c r="A58" s="37" t="s">
        <v>93</v>
      </c>
      <c r="B58" s="30"/>
      <c r="C58" s="38"/>
      <c r="D58" s="36"/>
      <c r="E58" s="18"/>
      <c r="F58" s="7"/>
      <c r="G58" s="6"/>
      <c r="H58" s="7"/>
      <c r="I58" s="7"/>
      <c r="J58" s="7"/>
      <c r="K58" s="7"/>
      <c r="L58" s="7"/>
      <c r="M58" s="7"/>
      <c r="N58" s="7"/>
      <c r="O58" s="7"/>
      <c r="P58" s="7"/>
    </row>
    <row r="59" spans="1:256" s="40" customFormat="1" ht="12">
      <c r="A59" s="15" t="s">
        <v>94</v>
      </c>
      <c r="B59" s="30"/>
      <c r="C59" s="38"/>
      <c r="D59" s="39">
        <f aca="true" t="shared" si="0" ref="D59:O59">SUMPRODUCT($B$12:$B$56,D12:D56)</f>
        <v>-352.48693333333335</v>
      </c>
      <c r="E59" s="39">
        <f t="shared" si="0"/>
        <v>0</v>
      </c>
      <c r="F59" s="39">
        <f t="shared" si="0"/>
        <v>0</v>
      </c>
      <c r="G59" s="39">
        <f t="shared" si="0"/>
        <v>0</v>
      </c>
      <c r="H59" s="39">
        <f t="shared" si="0"/>
        <v>0</v>
      </c>
      <c r="I59" s="39">
        <f t="shared" si="0"/>
        <v>0</v>
      </c>
      <c r="J59" s="39">
        <f t="shared" si="0"/>
        <v>0</v>
      </c>
      <c r="K59" s="39">
        <f t="shared" si="0"/>
        <v>0</v>
      </c>
      <c r="L59" s="39">
        <f t="shared" si="0"/>
        <v>0</v>
      </c>
      <c r="M59" s="39">
        <f t="shared" si="0"/>
        <v>0</v>
      </c>
      <c r="N59" s="39">
        <f t="shared" si="0"/>
        <v>0</v>
      </c>
      <c r="O59" s="39">
        <f t="shared" si="0"/>
        <v>0</v>
      </c>
      <c r="P59" s="7"/>
      <c r="IH59" s="41"/>
      <c r="II59" s="41"/>
      <c r="IJ59" s="41"/>
      <c r="IK59" s="3"/>
      <c r="IL59" s="3"/>
      <c r="IM59" s="3"/>
      <c r="IN59" s="3"/>
      <c r="IO59" s="3"/>
      <c r="IP59" s="3"/>
      <c r="IQ59" s="3"/>
      <c r="IR59" s="3"/>
      <c r="IS59" s="3"/>
      <c r="IT59" s="3"/>
      <c r="IU59" s="3"/>
      <c r="IV59" s="3"/>
    </row>
    <row r="60" spans="1:256" s="40" customFormat="1" ht="12">
      <c r="A60" s="15" t="s">
        <v>95</v>
      </c>
      <c r="B60" s="30"/>
      <c r="C60" s="38"/>
      <c r="D60" s="42">
        <f aca="true" t="shared" si="1" ref="D60:O60">D4*D5+SUMPRODUCT($B$6:$B$8,D6:D8)</f>
        <v>125.9</v>
      </c>
      <c r="E60" s="42">
        <f t="shared" si="1"/>
        <v>0</v>
      </c>
      <c r="F60" s="42">
        <f t="shared" si="1"/>
        <v>0</v>
      </c>
      <c r="G60" s="42">
        <f t="shared" si="1"/>
        <v>0</v>
      </c>
      <c r="H60" s="42">
        <f t="shared" si="1"/>
        <v>0</v>
      </c>
      <c r="I60" s="42">
        <f t="shared" si="1"/>
        <v>0</v>
      </c>
      <c r="J60" s="42">
        <f t="shared" si="1"/>
        <v>0</v>
      </c>
      <c r="K60" s="42">
        <f t="shared" si="1"/>
        <v>0</v>
      </c>
      <c r="L60" s="42">
        <f t="shared" si="1"/>
        <v>0</v>
      </c>
      <c r="M60" s="42">
        <f t="shared" si="1"/>
        <v>0</v>
      </c>
      <c r="N60" s="42">
        <f t="shared" si="1"/>
        <v>0</v>
      </c>
      <c r="O60" s="42">
        <f t="shared" si="1"/>
        <v>0</v>
      </c>
      <c r="P60" s="7"/>
      <c r="IH60" s="41"/>
      <c r="II60" s="41"/>
      <c r="IJ60" s="41"/>
      <c r="IK60" s="3"/>
      <c r="IL60" s="3"/>
      <c r="IM60" s="3"/>
      <c r="IN60" s="3"/>
      <c r="IO60" s="3"/>
      <c r="IP60" s="3"/>
      <c r="IQ60" s="3"/>
      <c r="IR60" s="3"/>
      <c r="IS60" s="3"/>
      <c r="IT60" s="3"/>
      <c r="IU60" s="3"/>
      <c r="IV60" s="3"/>
    </row>
    <row r="61" spans="1:256" s="40" customFormat="1" ht="12">
      <c r="A61" s="15" t="s">
        <v>96</v>
      </c>
      <c r="B61" s="30"/>
      <c r="C61" s="38"/>
      <c r="D61" s="39">
        <f aca="true" t="shared" si="2" ref="D61:O61">D59+D60</f>
        <v>-226.58693333333335</v>
      </c>
      <c r="E61" s="39">
        <f t="shared" si="2"/>
        <v>0</v>
      </c>
      <c r="F61" s="39">
        <f t="shared" si="2"/>
        <v>0</v>
      </c>
      <c r="G61" s="39">
        <f t="shared" si="2"/>
        <v>0</v>
      </c>
      <c r="H61" s="39">
        <f t="shared" si="2"/>
        <v>0</v>
      </c>
      <c r="I61" s="39">
        <f t="shared" si="2"/>
        <v>0</v>
      </c>
      <c r="J61" s="39">
        <f t="shared" si="2"/>
        <v>0</v>
      </c>
      <c r="K61" s="39">
        <f t="shared" si="2"/>
        <v>0</v>
      </c>
      <c r="L61" s="39">
        <f t="shared" si="2"/>
        <v>0</v>
      </c>
      <c r="M61" s="39">
        <f t="shared" si="2"/>
        <v>0</v>
      </c>
      <c r="N61" s="39">
        <f t="shared" si="2"/>
        <v>0</v>
      </c>
      <c r="O61" s="39">
        <f t="shared" si="2"/>
        <v>0</v>
      </c>
      <c r="P61" s="7"/>
      <c r="IH61" s="41"/>
      <c r="II61" s="41"/>
      <c r="IJ61" s="41"/>
      <c r="IK61" s="3"/>
      <c r="IL61" s="3"/>
      <c r="IM61" s="3"/>
      <c r="IN61" s="3"/>
      <c r="IO61" s="3"/>
      <c r="IP61" s="3"/>
      <c r="IQ61" s="3"/>
      <c r="IR61" s="3"/>
      <c r="IS61" s="3"/>
      <c r="IT61" s="3"/>
      <c r="IU61" s="3"/>
      <c r="IV61" s="3"/>
    </row>
    <row r="62" spans="1:256" s="40" customFormat="1" ht="12">
      <c r="A62" s="15" t="s">
        <v>97</v>
      </c>
      <c r="B62" s="43"/>
      <c r="C62" s="38"/>
      <c r="D62" s="44">
        <f aca="true" t="shared" si="3" ref="D62:O62">D61/D4</f>
        <v>-75.52897777777778</v>
      </c>
      <c r="E62" s="44" t="e">
        <f t="shared" si="3"/>
        <v>#DIV/0!</v>
      </c>
      <c r="F62" s="44" t="e">
        <f t="shared" si="3"/>
        <v>#DIV/0!</v>
      </c>
      <c r="G62" s="44" t="e">
        <f t="shared" si="3"/>
        <v>#DIV/0!</v>
      </c>
      <c r="H62" s="44" t="e">
        <f t="shared" si="3"/>
        <v>#DIV/0!</v>
      </c>
      <c r="I62" s="44" t="e">
        <f t="shared" si="3"/>
        <v>#DIV/0!</v>
      </c>
      <c r="J62" s="44" t="e">
        <f t="shared" si="3"/>
        <v>#DIV/0!</v>
      </c>
      <c r="K62" s="44" t="e">
        <f t="shared" si="3"/>
        <v>#DIV/0!</v>
      </c>
      <c r="L62" s="44" t="e">
        <f t="shared" si="3"/>
        <v>#DIV/0!</v>
      </c>
      <c r="M62" s="44" t="e">
        <f t="shared" si="3"/>
        <v>#DIV/0!</v>
      </c>
      <c r="N62" s="44" t="e">
        <f t="shared" si="3"/>
        <v>#DIV/0!</v>
      </c>
      <c r="O62" s="44" t="e">
        <f t="shared" si="3"/>
        <v>#DIV/0!</v>
      </c>
      <c r="P62" s="7"/>
      <c r="IH62" s="41"/>
      <c r="II62" s="41"/>
      <c r="IJ62" s="41"/>
      <c r="IK62" s="3"/>
      <c r="IL62" s="3"/>
      <c r="IM62" s="3"/>
      <c r="IN62" s="3"/>
      <c r="IO62" s="3"/>
      <c r="IP62" s="3"/>
      <c r="IQ62" s="3"/>
      <c r="IR62" s="3"/>
      <c r="IS62" s="3"/>
      <c r="IT62" s="3"/>
      <c r="IU62" s="3"/>
      <c r="IV62" s="3"/>
    </row>
    <row r="63" spans="1:256" s="40" customFormat="1" ht="12">
      <c r="A63" s="15"/>
      <c r="B63" s="30"/>
      <c r="C63" s="10"/>
      <c r="D63" s="38"/>
      <c r="E63" s="4"/>
      <c r="F63" s="4"/>
      <c r="G63" s="45"/>
      <c r="H63" s="46"/>
      <c r="I63" s="47"/>
      <c r="J63" s="45"/>
      <c r="K63" s="45"/>
      <c r="L63" s="45"/>
      <c r="M63" s="45"/>
      <c r="N63" s="45"/>
      <c r="O63" s="45"/>
      <c r="P63" s="7"/>
      <c r="IH63" s="41"/>
      <c r="II63" s="41"/>
      <c r="IJ63" s="41"/>
      <c r="IK63" s="48"/>
      <c r="IL63" s="48"/>
      <c r="IM63" s="48"/>
      <c r="IN63" s="48"/>
      <c r="IO63" s="48"/>
      <c r="IP63" s="48"/>
      <c r="IQ63" s="48"/>
      <c r="IR63" s="48"/>
      <c r="IS63" s="48"/>
      <c r="IT63" s="48"/>
      <c r="IU63" s="48"/>
      <c r="IV63" s="48"/>
    </row>
    <row r="64" ht="12">
      <c r="P64" s="7"/>
    </row>
    <row r="65" spans="1:15" ht="12">
      <c r="A65" s="82" t="s">
        <v>98</v>
      </c>
      <c r="B65" s="83" t="s">
        <v>99</v>
      </c>
      <c r="C65" s="84" t="s">
        <v>100</v>
      </c>
      <c r="D65"/>
      <c r="E65"/>
      <c r="F65"/>
      <c r="G65"/>
      <c r="H65"/>
      <c r="I65"/>
      <c r="J65"/>
      <c r="K65"/>
      <c r="L65"/>
      <c r="M65"/>
      <c r="N65"/>
      <c r="O65"/>
    </row>
    <row r="66" spans="1:16" ht="12">
      <c r="A66" s="85" t="s">
        <v>101</v>
      </c>
      <c r="B66" s="86">
        <f aca="true" t="shared" si="4" ref="B66:B71">SUM(D66:O66)</f>
        <v>-67.5</v>
      </c>
      <c r="C66" s="87">
        <f>INT(B66/$B$71*100)/100</f>
        <v>0.19</v>
      </c>
      <c r="D66" s="55">
        <f aca="true" t="shared" si="5" ref="D66:O66">(SUMPRODUCT($B$12:$B$17,D12:D17))</f>
        <v>-67.5</v>
      </c>
      <c r="E66" s="55">
        <f t="shared" si="5"/>
        <v>0</v>
      </c>
      <c r="F66" s="55">
        <f t="shared" si="5"/>
        <v>0</v>
      </c>
      <c r="G66" s="55">
        <f t="shared" si="5"/>
        <v>0</v>
      </c>
      <c r="H66" s="55">
        <f t="shared" si="5"/>
        <v>0</v>
      </c>
      <c r="I66" s="55">
        <f t="shared" si="5"/>
        <v>0</v>
      </c>
      <c r="J66" s="55">
        <f t="shared" si="5"/>
        <v>0</v>
      </c>
      <c r="K66" s="55">
        <f t="shared" si="5"/>
        <v>0</v>
      </c>
      <c r="L66" s="55">
        <f t="shared" si="5"/>
        <v>0</v>
      </c>
      <c r="M66" s="55">
        <f t="shared" si="5"/>
        <v>0</v>
      </c>
      <c r="N66" s="55">
        <f t="shared" si="5"/>
        <v>0</v>
      </c>
      <c r="O66" s="55">
        <f t="shared" si="5"/>
        <v>0</v>
      </c>
      <c r="P66" s="56"/>
    </row>
    <row r="67" spans="1:256" ht="12">
      <c r="A67" s="88" t="s">
        <v>102</v>
      </c>
      <c r="B67" s="86">
        <f t="shared" si="4"/>
        <v>-21.21</v>
      </c>
      <c r="C67" s="87">
        <f>INT(B67/$B$71*100)/100</f>
        <v>0.06</v>
      </c>
      <c r="D67" s="55">
        <f aca="true" t="shared" si="6" ref="D67:O67">(SUMPRODUCT($B$21:$B$29,D21:D29))</f>
        <v>-21.21</v>
      </c>
      <c r="E67" s="55">
        <f t="shared" si="6"/>
        <v>0</v>
      </c>
      <c r="F67" s="55">
        <f t="shared" si="6"/>
        <v>0</v>
      </c>
      <c r="G67" s="55">
        <f t="shared" si="6"/>
        <v>0</v>
      </c>
      <c r="H67" s="55">
        <f t="shared" si="6"/>
        <v>0</v>
      </c>
      <c r="I67" s="55">
        <f t="shared" si="6"/>
        <v>0</v>
      </c>
      <c r="J67" s="55">
        <f t="shared" si="6"/>
        <v>0</v>
      </c>
      <c r="K67" s="55">
        <f t="shared" si="6"/>
        <v>0</v>
      </c>
      <c r="L67" s="55">
        <f t="shared" si="6"/>
        <v>0</v>
      </c>
      <c r="M67" s="55">
        <f t="shared" si="6"/>
        <v>0</v>
      </c>
      <c r="N67" s="55">
        <f t="shared" si="6"/>
        <v>0</v>
      </c>
      <c r="O67" s="55">
        <f t="shared" si="6"/>
        <v>0</v>
      </c>
      <c r="P67" s="56"/>
      <c r="Q67" s="58"/>
      <c r="R67" s="58"/>
      <c r="S67" s="58"/>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16" ht="12">
      <c r="A68" s="88" t="s">
        <v>103</v>
      </c>
      <c r="B68" s="86">
        <f t="shared" si="4"/>
        <v>-172.5345</v>
      </c>
      <c r="C68" s="87">
        <f>INT(B68/$B$71*100)/100</f>
        <v>0.48</v>
      </c>
      <c r="D68" s="55">
        <f aca="true" t="shared" si="7" ref="D68:O68">(SUMPRODUCT($B$32:$B$38,D32:D38))</f>
        <v>-172.5345</v>
      </c>
      <c r="E68" s="55">
        <f t="shared" si="7"/>
        <v>0</v>
      </c>
      <c r="F68" s="55">
        <f t="shared" si="7"/>
        <v>0</v>
      </c>
      <c r="G68" s="55">
        <f t="shared" si="7"/>
        <v>0</v>
      </c>
      <c r="H68" s="55">
        <f t="shared" si="7"/>
        <v>0</v>
      </c>
      <c r="I68" s="55">
        <f t="shared" si="7"/>
        <v>0</v>
      </c>
      <c r="J68" s="55">
        <f t="shared" si="7"/>
        <v>0</v>
      </c>
      <c r="K68" s="55">
        <f t="shared" si="7"/>
        <v>0</v>
      </c>
      <c r="L68" s="55">
        <f t="shared" si="7"/>
        <v>0</v>
      </c>
      <c r="M68" s="55">
        <f t="shared" si="7"/>
        <v>0</v>
      </c>
      <c r="N68" s="55">
        <f t="shared" si="7"/>
        <v>0</v>
      </c>
      <c r="O68" s="55">
        <f t="shared" si="7"/>
        <v>0</v>
      </c>
      <c r="P68" s="56"/>
    </row>
    <row r="69" spans="1:16" ht="12">
      <c r="A69" s="88" t="s">
        <v>104</v>
      </c>
      <c r="B69" s="86">
        <f t="shared" si="4"/>
        <v>-74.58333333333334</v>
      </c>
      <c r="C69" s="87">
        <f>INT(B69/$B$71*100)/100</f>
        <v>0.21</v>
      </c>
      <c r="D69" s="55">
        <f aca="true" t="shared" si="8" ref="D69:O69">(SUMPRODUCT($B$41:$B$51,D41:D51))</f>
        <v>-74.58333333333334</v>
      </c>
      <c r="E69" s="55">
        <f t="shared" si="8"/>
        <v>0</v>
      </c>
      <c r="F69" s="55">
        <f t="shared" si="8"/>
        <v>0</v>
      </c>
      <c r="G69" s="55">
        <f t="shared" si="8"/>
        <v>0</v>
      </c>
      <c r="H69" s="55">
        <f t="shared" si="8"/>
        <v>0</v>
      </c>
      <c r="I69" s="55">
        <f t="shared" si="8"/>
        <v>0</v>
      </c>
      <c r="J69" s="55">
        <f t="shared" si="8"/>
        <v>0</v>
      </c>
      <c r="K69" s="55">
        <f t="shared" si="8"/>
        <v>0</v>
      </c>
      <c r="L69" s="55">
        <f t="shared" si="8"/>
        <v>0</v>
      </c>
      <c r="M69" s="55">
        <f t="shared" si="8"/>
        <v>0</v>
      </c>
      <c r="N69" s="55">
        <f t="shared" si="8"/>
        <v>0</v>
      </c>
      <c r="O69" s="55">
        <f t="shared" si="8"/>
        <v>0</v>
      </c>
      <c r="P69" s="56"/>
    </row>
    <row r="70" spans="1:16" ht="12">
      <c r="A70" s="88" t="s">
        <v>0</v>
      </c>
      <c r="B70" s="86">
        <f t="shared" si="4"/>
        <v>-16.659100000000002</v>
      </c>
      <c r="C70" s="87">
        <f>INT(B70/$B$71*100)/100</f>
        <v>0.04</v>
      </c>
      <c r="D70" s="55">
        <f aca="true" t="shared" si="9" ref="D70:O70">(SUMPRODUCT($B$54:$B$56,D54:D56))</f>
        <v>-16.659100000000002</v>
      </c>
      <c r="E70" s="55">
        <f t="shared" si="9"/>
        <v>0</v>
      </c>
      <c r="F70" s="55">
        <f t="shared" si="9"/>
        <v>0</v>
      </c>
      <c r="G70" s="55">
        <f t="shared" si="9"/>
        <v>0</v>
      </c>
      <c r="H70" s="55">
        <f t="shared" si="9"/>
        <v>0</v>
      </c>
      <c r="I70" s="55">
        <f t="shared" si="9"/>
        <v>0</v>
      </c>
      <c r="J70" s="55">
        <f t="shared" si="9"/>
        <v>0</v>
      </c>
      <c r="K70" s="55">
        <f t="shared" si="9"/>
        <v>0</v>
      </c>
      <c r="L70" s="55">
        <f t="shared" si="9"/>
        <v>0</v>
      </c>
      <c r="M70" s="55">
        <f t="shared" si="9"/>
        <v>0</v>
      </c>
      <c r="N70" s="55">
        <f t="shared" si="9"/>
        <v>0</v>
      </c>
      <c r="O70" s="55">
        <f t="shared" si="9"/>
        <v>0</v>
      </c>
      <c r="P70" s="56"/>
    </row>
    <row r="71" spans="1:16" ht="12">
      <c r="A71" s="89" t="s">
        <v>1</v>
      </c>
      <c r="B71" s="90">
        <f t="shared" si="4"/>
        <v>-352.4869333333334</v>
      </c>
      <c r="C71" s="91"/>
      <c r="D71" s="62">
        <f aca="true" t="shared" si="10" ref="D71:O71">SUM(D66:D70)</f>
        <v>-352.4869333333334</v>
      </c>
      <c r="E71" s="62">
        <f t="shared" si="10"/>
        <v>0</v>
      </c>
      <c r="F71" s="62">
        <f t="shared" si="10"/>
        <v>0</v>
      </c>
      <c r="G71" s="62">
        <f t="shared" si="10"/>
        <v>0</v>
      </c>
      <c r="H71" s="62">
        <f t="shared" si="10"/>
        <v>0</v>
      </c>
      <c r="I71" s="62">
        <f t="shared" si="10"/>
        <v>0</v>
      </c>
      <c r="J71" s="62">
        <f t="shared" si="10"/>
        <v>0</v>
      </c>
      <c r="K71" s="62">
        <f t="shared" si="10"/>
        <v>0</v>
      </c>
      <c r="L71" s="62">
        <f t="shared" si="10"/>
        <v>0</v>
      </c>
      <c r="M71" s="62">
        <f t="shared" si="10"/>
        <v>0</v>
      </c>
      <c r="N71" s="62">
        <f t="shared" si="10"/>
        <v>0</v>
      </c>
      <c r="O71" s="62">
        <f t="shared" si="10"/>
        <v>0</v>
      </c>
      <c r="P71" s="63"/>
    </row>
    <row r="72" spans="1:16" ht="12">
      <c r="A72" s="92"/>
      <c r="B72" s="93"/>
      <c r="C72" s="94"/>
      <c r="D72" s="67"/>
      <c r="E72" s="67"/>
      <c r="F72" s="67"/>
      <c r="G72" s="67"/>
      <c r="H72" s="67"/>
      <c r="I72" s="67"/>
      <c r="J72" s="67"/>
      <c r="K72" s="67"/>
      <c r="L72" s="67"/>
      <c r="M72" s="67"/>
      <c r="N72" s="67"/>
      <c r="O72" s="67"/>
      <c r="P72" s="68"/>
    </row>
    <row r="73" spans="1:16" ht="12">
      <c r="A73" s="89" t="s">
        <v>95</v>
      </c>
      <c r="B73" s="86">
        <f>SUM(D73:O73)</f>
        <v>125.9</v>
      </c>
      <c r="C73" s="95"/>
      <c r="D73" s="55">
        <f aca="true" t="shared" si="11" ref="D73:O73">D60</f>
        <v>125.9</v>
      </c>
      <c r="E73" s="55">
        <f t="shared" si="11"/>
        <v>0</v>
      </c>
      <c r="F73" s="55">
        <f t="shared" si="11"/>
        <v>0</v>
      </c>
      <c r="G73" s="55">
        <f t="shared" si="11"/>
        <v>0</v>
      </c>
      <c r="H73" s="55">
        <f t="shared" si="11"/>
        <v>0</v>
      </c>
      <c r="I73" s="55">
        <f t="shared" si="11"/>
        <v>0</v>
      </c>
      <c r="J73" s="55">
        <f t="shared" si="11"/>
        <v>0</v>
      </c>
      <c r="K73" s="55">
        <f t="shared" si="11"/>
        <v>0</v>
      </c>
      <c r="L73" s="55">
        <f t="shared" si="11"/>
        <v>0</v>
      </c>
      <c r="M73" s="55">
        <f t="shared" si="11"/>
        <v>0</v>
      </c>
      <c r="N73" s="55">
        <f t="shared" si="11"/>
        <v>0</v>
      </c>
      <c r="O73" s="55">
        <f t="shared" si="11"/>
        <v>0</v>
      </c>
      <c r="P73" s="56"/>
    </row>
    <row r="74" spans="1:16" ht="14.25" customHeight="1">
      <c r="A74" s="88" t="s">
        <v>96</v>
      </c>
      <c r="B74" s="90">
        <f>SUM(D74:O74)</f>
        <v>-226.5869333333334</v>
      </c>
      <c r="C74" s="86"/>
      <c r="D74" s="70">
        <f aca="true" t="shared" si="12" ref="D74:O74">D71+D73</f>
        <v>-226.5869333333334</v>
      </c>
      <c r="E74" s="70">
        <f t="shared" si="12"/>
        <v>0</v>
      </c>
      <c r="F74" s="70">
        <f t="shared" si="12"/>
        <v>0</v>
      </c>
      <c r="G74" s="70">
        <f t="shared" si="12"/>
        <v>0</v>
      </c>
      <c r="H74" s="70">
        <f t="shared" si="12"/>
        <v>0</v>
      </c>
      <c r="I74" s="70">
        <f t="shared" si="12"/>
        <v>0</v>
      </c>
      <c r="J74" s="70">
        <f t="shared" si="12"/>
        <v>0</v>
      </c>
      <c r="K74" s="70">
        <f t="shared" si="12"/>
        <v>0</v>
      </c>
      <c r="L74" s="70">
        <f t="shared" si="12"/>
        <v>0</v>
      </c>
      <c r="M74" s="70">
        <f t="shared" si="12"/>
        <v>0</v>
      </c>
      <c r="N74" s="70">
        <f t="shared" si="12"/>
        <v>0</v>
      </c>
      <c r="O74" s="70">
        <f t="shared" si="12"/>
        <v>0</v>
      </c>
      <c r="P74" s="71"/>
    </row>
    <row r="75" spans="1:16" ht="12">
      <c r="A75"/>
      <c r="B75" s="72">
        <f>B74/3*12</f>
        <v>-906.3477333333335</v>
      </c>
      <c r="C75" s="73"/>
      <c r="F75"/>
      <c r="G75"/>
      <c r="H75"/>
      <c r="P75" s="74"/>
    </row>
    <row r="76" spans="1:16" ht="12">
      <c r="A76"/>
      <c r="F76"/>
      <c r="G76"/>
      <c r="H76"/>
      <c r="P76" s="73"/>
    </row>
    <row r="77" spans="1:8" ht="12">
      <c r="A77"/>
      <c r="G77" s="75"/>
      <c r="H77" s="76"/>
    </row>
    <row r="78" spans="1:7" ht="12">
      <c r="A78" s="3" t="s">
        <v>2</v>
      </c>
      <c r="E78" s="73"/>
      <c r="F78" s="2"/>
      <c r="G78" s="74"/>
    </row>
    <row r="79" spans="1:7" ht="12">
      <c r="A79" s="77" t="str">
        <f>CONCATENATE("&lt;tr align=right&gt;&lt;th&gt;",A65,"&lt;/th&gt;&lt;th&gt;",B65,"&lt;/th&gt;&lt;th&gt;",C65,"&lt;/th&gt;&lt;/tr&gt;")</f>
        <v>&lt;tr align=right&gt;&lt;th&gt;Category&lt;/th&gt;&lt;th&gt;YTD&lt;/th&gt;&lt;th&gt;% total&lt;/th&gt;&lt;/tr&gt;</v>
      </c>
      <c r="F79" s="77"/>
      <c r="G79" s="74"/>
    </row>
    <row r="80" spans="1:7" ht="12">
      <c r="A80" s="77" t="str">
        <f>CONCATENATE("&lt;tr align=right&gt;&lt;td&gt;",A66,"&lt;/td&gt;&lt;td&gt;¢",INT(B66),"&lt;/td&gt;&lt;td&gt;",C66*100,"%&lt;/td&gt;&lt;/tr&gt;")</f>
        <v>&lt;tr align=right&gt;&lt;td&gt;Transport&lt;/td&gt;&lt;td&gt;¢-68&lt;/td&gt;&lt;td&gt;19%&lt;/td&gt;&lt;/tr&gt;</v>
      </c>
      <c r="F80" s="77"/>
      <c r="G80" s="74"/>
    </row>
    <row r="81" spans="1:7" ht="12">
      <c r="A81" s="77" t="str">
        <f>CONCATENATE("&lt;tr align=right&gt;&lt;td&gt;",A67,"&lt;/td&gt;&lt;td&gt;¢",INT(B67),"&lt;/td&gt;&lt;td&gt;",C67*100,"%&lt;/td&gt;&lt;/tr&gt;")</f>
        <v>&lt;tr align=right&gt;&lt;td&gt;Power &amp; gas&lt;/td&gt;&lt;td&gt;¢-22&lt;/td&gt;&lt;td&gt;6%&lt;/td&gt;&lt;/tr&gt;</v>
      </c>
      <c r="F81" s="77"/>
      <c r="G81" s="74"/>
    </row>
    <row r="82" spans="1:7" ht="12">
      <c r="A82" s="77" t="str">
        <f>CONCATENATE("&lt;tr align=right&gt;&lt;td&gt;",A68,"&lt;/td&gt;&lt;td&gt;¢",INT(B68),"&lt;/td&gt;&lt;td&gt;",C68*100,"%&lt;/td&gt;&lt;/tr&gt;")</f>
        <v>&lt;tr align=right&gt;&lt;td&gt;Food &amp; Water&lt;/td&gt;&lt;td&gt;¢-173&lt;/td&gt;&lt;td&gt;48%&lt;/td&gt;&lt;/tr&gt;</v>
      </c>
      <c r="F82" s="77"/>
      <c r="G82" s="74"/>
    </row>
    <row r="83" spans="1:7" ht="12">
      <c r="A83" s="77" t="str">
        <f>CONCATENATE("&lt;tr align=right&gt;&lt;td&gt;",A69,"&lt;/td&gt;&lt;td&gt;¢",INT(B69),"&lt;/td&gt;&lt;td&gt;",C69*100,"%&lt;/td&gt;&lt;/tr&gt;")</f>
        <v>&lt;tr align=right&gt;&lt;td&gt;Consumer goods&lt;/td&gt;&lt;td&gt;¢-75&lt;/td&gt;&lt;td&gt;21%&lt;/td&gt;&lt;/tr&gt;</v>
      </c>
      <c r="F83" s="78"/>
      <c r="G83" s="79"/>
    </row>
    <row r="84" spans="1:7" ht="12">
      <c r="A84" s="77" t="str">
        <f>CONCATENATE("&lt;tr align=right&gt;&lt;td&gt;",A70,"&lt;/td&gt;&lt;td&gt;¢",INT(B70),"&lt;/td&gt;&lt;td&gt;",C70*100,"%&lt;/td&gt;&lt;/tr&gt;")</f>
        <v>&lt;tr align=right&gt;&lt;td&gt;Waste&lt;/td&gt;&lt;td&gt;¢-17&lt;/td&gt;&lt;td&gt;4%&lt;/td&gt;&lt;/tr&gt;</v>
      </c>
      <c r="F84"/>
      <c r="G84"/>
    </row>
    <row r="85" spans="1:7" ht="12">
      <c r="A85" s="77" t="str">
        <f>CONCATENATE("&lt;tr align=right&gt;&lt;td&gt;",A71,"&lt;/td&gt;&lt;td&gt;¢",INT(B71),"&lt;/td&gt;&lt;td&gt;","&lt;/td&gt;&lt;/tr&gt;")</f>
        <v>&lt;tr align=right&gt;&lt;td&gt;Total spending&lt;/td&gt;&lt;td&gt;¢-353&lt;/td&gt;&lt;td&gt;&lt;/td&gt;&lt;/tr&gt;</v>
      </c>
      <c r="F85" s="78"/>
      <c r="G85" s="74"/>
    </row>
    <row r="86" spans="1:7" ht="12">
      <c r="A86" s="77" t="str">
        <f>CONCATENATE("&lt;tr align=right&gt;&lt;td&gt;",A72,"&lt;/td&gt;&lt;td&gt;&lt;/td&gt;&lt;td&gt;","&lt;/td&gt;&lt;/tr&gt;")</f>
        <v>&lt;tr align=right&gt;&lt;td&gt;&lt;/td&gt;&lt;td&gt;&lt;/td&gt;&lt;td&gt;&lt;/td&gt;&lt;/tr&gt;</v>
      </c>
      <c r="F86" s="77"/>
      <c r="G86" s="73"/>
    </row>
    <row r="87" ht="12">
      <c r="A87" s="77" t="str">
        <f>CONCATENATE("&lt;tr align=right&gt;&lt;td&gt;",A73,"&lt;/td&gt;&lt;td&gt;¢",INT(B73),"&lt;/td&gt;&lt;td&gt;","&lt;/td&gt;&lt;/tr&gt;")</f>
        <v>&lt;tr align=right&gt;&lt;td&gt;Income&lt;/td&gt;&lt;td&gt;¢125&lt;/td&gt;&lt;td&gt;&lt;/td&gt;&lt;/tr&gt;</v>
      </c>
    </row>
    <row r="88" ht="12">
      <c r="A88" s="77" t="str">
        <f>CONCATENATE("&lt;tr align=right&gt;&lt;td&gt;",A74,"&lt;/td&gt;&lt;td&gt;¢",INT(B74),"&lt;/td&gt;&lt;td&gt;","&lt;/td&gt;&lt;/tr&gt;")</f>
        <v>&lt;tr align=right&gt;&lt;td&gt;Balance&lt;/td&gt;&lt;td&gt;¢-227&lt;/td&gt;&lt;td&gt;&lt;/td&gt;&lt;/tr&gt;</v>
      </c>
    </row>
    <row r="89" ht="12">
      <c r="A89" s="1" t="s">
        <v>3</v>
      </c>
    </row>
  </sheetData>
  <printOptions/>
  <pageMargins left="0.7875" right="0.7875" top="1.025" bottom="1.025" header="0.7875" footer="0.7875"/>
  <pageSetup horizontalDpi="300" verticalDpi="300" orientation="portrait" paperSize="9"/>
  <headerFooter alignWithMargins="0">
    <oddHeader>&amp;C&amp;A</oddHeader>
    <oddFooter>&amp;CPage &amp;P</oddFooter>
  </headerFooter>
  <legacyDrawing r:id="rId2"/>
</worksheet>
</file>

<file path=xl/worksheets/sheet3.xml><?xml version="1.0" encoding="utf-8"?>
<worksheet xmlns="http://schemas.openxmlformats.org/spreadsheetml/2006/main" xmlns:r="http://schemas.openxmlformats.org/officeDocument/2006/relationships">
  <dimension ref="A3:G20"/>
  <sheetViews>
    <sheetView workbookViewId="0" topLeftCell="A1">
      <selection activeCell="E7" sqref="E7"/>
    </sheetView>
  </sheetViews>
  <sheetFormatPr defaultColWidth="11.421875" defaultRowHeight="12.75"/>
  <cols>
    <col min="2" max="2" width="3.28125" style="0" customWidth="1"/>
    <col min="6" max="6" width="3.421875" style="0" customWidth="1"/>
  </cols>
  <sheetData>
    <row r="3" ht="12">
      <c r="A3" t="s">
        <v>18</v>
      </c>
    </row>
    <row r="5" spans="1:7" ht="12">
      <c r="A5" t="s">
        <v>15</v>
      </c>
      <c r="B5" t="s">
        <v>17</v>
      </c>
      <c r="C5" t="s">
        <v>16</v>
      </c>
      <c r="E5" t="s">
        <v>4</v>
      </c>
      <c r="G5" t="s">
        <v>5</v>
      </c>
    </row>
    <row r="6" spans="1:7" ht="12">
      <c r="A6">
        <v>2</v>
      </c>
      <c r="C6" s="96">
        <f>A6*0.45359237</f>
        <v>0.90718474</v>
      </c>
      <c r="E6">
        <v>46.9</v>
      </c>
      <c r="G6" s="99">
        <f>E6/0.45359237</f>
        <v>103.39680096470758</v>
      </c>
    </row>
    <row r="7" ht="12">
      <c r="G7" s="99"/>
    </row>
    <row r="8" spans="1:7" ht="12">
      <c r="A8" t="s">
        <v>19</v>
      </c>
      <c r="B8" t="s">
        <v>20</v>
      </c>
      <c r="C8" t="s">
        <v>21</v>
      </c>
      <c r="E8" t="s">
        <v>6</v>
      </c>
      <c r="G8" s="99" t="s">
        <v>7</v>
      </c>
    </row>
    <row r="9" spans="1:7" ht="12">
      <c r="A9">
        <v>7.675</v>
      </c>
      <c r="C9" s="97">
        <f>A9*3.78541178</f>
        <v>29.053035411499998</v>
      </c>
      <c r="E9" s="21">
        <v>38743.69</v>
      </c>
      <c r="G9" s="99">
        <f>E9/3.78541178</f>
        <v>10235.000114043076</v>
      </c>
    </row>
    <row r="10" ht="12">
      <c r="G10" s="99"/>
    </row>
    <row r="11" spans="1:7" ht="12">
      <c r="A11" t="s">
        <v>22</v>
      </c>
      <c r="B11" t="s">
        <v>23</v>
      </c>
      <c r="C11" t="s">
        <v>24</v>
      </c>
      <c r="E11" t="s">
        <v>8</v>
      </c>
      <c r="G11" s="99" t="s">
        <v>9</v>
      </c>
    </row>
    <row r="12" spans="1:7" ht="12">
      <c r="A12">
        <v>50</v>
      </c>
      <c r="C12" s="97">
        <f>A12*1.609344</f>
        <v>80.4672</v>
      </c>
      <c r="E12">
        <v>80.47</v>
      </c>
      <c r="G12" s="99">
        <f>E12/1.609344</f>
        <v>50.00173983933826</v>
      </c>
    </row>
    <row r="13" ht="12">
      <c r="G13" s="99"/>
    </row>
    <row r="14" spans="1:7" ht="12">
      <c r="A14" t="s">
        <v>25</v>
      </c>
      <c r="B14" t="s">
        <v>26</v>
      </c>
      <c r="C14" t="s">
        <v>27</v>
      </c>
      <c r="E14" t="s">
        <v>27</v>
      </c>
      <c r="G14" s="99" t="s">
        <v>10</v>
      </c>
    </row>
    <row r="15" spans="1:7" ht="12">
      <c r="A15">
        <v>4</v>
      </c>
      <c r="C15" s="97">
        <f>A15*105.5056</f>
        <v>422.0224</v>
      </c>
      <c r="G15" s="99">
        <f>E15/105.5056</f>
        <v>0</v>
      </c>
    </row>
    <row r="16" ht="12">
      <c r="G16" s="99"/>
    </row>
    <row r="17" spans="1:7" ht="12">
      <c r="A17" t="s">
        <v>28</v>
      </c>
      <c r="B17" t="s">
        <v>29</v>
      </c>
      <c r="C17" t="s">
        <v>30</v>
      </c>
      <c r="E17" t="s">
        <v>11</v>
      </c>
      <c r="G17" s="99" t="s">
        <v>12</v>
      </c>
    </row>
    <row r="18" spans="1:7" ht="12">
      <c r="A18">
        <v>1</v>
      </c>
      <c r="C18" s="98">
        <f>A18*0.3048</f>
        <v>0.3048</v>
      </c>
      <c r="E18">
        <v>2000</v>
      </c>
      <c r="G18" s="99">
        <f>E18/0.3048</f>
        <v>6561.679790026246</v>
      </c>
    </row>
    <row r="19" ht="12">
      <c r="G19" s="99"/>
    </row>
    <row r="20" ht="12">
      <c r="G20" s="99"/>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Stephanie Adams</cp:lastModifiedBy>
  <dcterms:modified xsi:type="dcterms:W3CDTF">2008-08-09T21:03:52Z</dcterms:modified>
  <cp:category/>
  <cp:version/>
  <cp:contentType/>
  <cp:contentStatus/>
</cp:coreProperties>
</file>